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F:\Shared\Finances\"/>
    </mc:Choice>
  </mc:AlternateContent>
  <xr:revisionPtr revIDLastSave="0" documentId="13_ncr:1_{7ED1E687-7B5F-4B3A-B236-564214600F6D}" xr6:coauthVersionLast="47" xr6:coauthVersionMax="47" xr10:uidLastSave="{00000000-0000-0000-0000-000000000000}"/>
  <bookViews>
    <workbookView xWindow="19125" yWindow="0" windowWidth="19275" windowHeight="20985" xr2:uid="{046858EE-5834-47FF-B1F2-0D5E20DD1B68}"/>
  </bookViews>
  <sheets>
    <sheet name="Balances" sheetId="2" r:id="rId1"/>
    <sheet name="Transactions" sheetId="1" r:id="rId2"/>
    <sheet name="Coins" sheetId="4" r:id="rId3"/>
    <sheet name="Wallets" sheetId="5" r:id="rId4"/>
    <sheet name="Scratch Pad" sheetId="7" r:id="rId5"/>
    <sheet name="Asset history" sheetId="11" r:id="rId6"/>
    <sheet name="Asset watchlist" sheetId="13" r:id="rId7"/>
    <sheet name="Company Names" sheetId="12" r:id="rId8"/>
    <sheet name="Exchange" sheetId="6" state="hidden" r:id="rId9"/>
  </sheets>
  <definedNames>
    <definedName name="ExternalData_1" localSheetId="6" hidden="1">'Asset watchlist'!$A$1:$F$362</definedName>
    <definedName name="iBTC_Cap" localSheetId="8">Exchange!#REF!</definedName>
    <definedName name="iBTC_Cap">Coins!$F$9</definedName>
    <definedName name="iTotalCap" localSheetId="8">Exchange!#REF!</definedName>
    <definedName name="iTotalCap">Coins!$F$23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F31" i="7" s="1"/>
  <c r="J31" i="7" s="1"/>
  <c r="G31" i="7"/>
  <c r="H31" i="7"/>
  <c r="H4" i="2"/>
  <c r="H5" i="2"/>
  <c r="H6" i="2"/>
  <c r="H7" i="2"/>
  <c r="H8" i="2"/>
  <c r="H9" i="2"/>
  <c r="H10" i="2"/>
  <c r="H11" i="2"/>
  <c r="H12" i="2"/>
  <c r="G12" i="2"/>
  <c r="G11" i="2"/>
  <c r="G10" i="2"/>
  <c r="G8" i="2"/>
  <c r="G7" i="2"/>
  <c r="G5" i="2"/>
  <c r="G4" i="2"/>
  <c r="E12" i="2"/>
  <c r="E11" i="2"/>
  <c r="E10" i="2"/>
  <c r="E8" i="2"/>
  <c r="E7" i="2"/>
  <c r="E5" i="2"/>
  <c r="E4" i="2"/>
  <c r="C12" i="2"/>
  <c r="C11" i="2"/>
  <c r="C10" i="2"/>
  <c r="C9" i="2"/>
  <c r="B9" i="2" s="1"/>
  <c r="C8" i="2"/>
  <c r="C7" i="2"/>
  <c r="C6" i="2"/>
  <c r="C5" i="2"/>
  <c r="B5" i="2" s="1"/>
  <c r="C4" i="2"/>
  <c r="B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J202" i="1"/>
  <c r="H202" i="1"/>
  <c r="J201" i="1"/>
  <c r="H201" i="1"/>
  <c r="J200" i="1"/>
  <c r="H200" i="1"/>
  <c r="J199" i="1"/>
  <c r="H199" i="1"/>
  <c r="J198" i="1"/>
  <c r="H198" i="1"/>
  <c r="J197" i="1"/>
  <c r="H197" i="1"/>
  <c r="J196" i="1"/>
  <c r="H196" i="1"/>
  <c r="J195" i="1"/>
  <c r="H195" i="1"/>
  <c r="J194" i="1"/>
  <c r="H194" i="1"/>
  <c r="J193" i="1"/>
  <c r="H193" i="1"/>
  <c r="J192" i="1"/>
  <c r="H192" i="1"/>
  <c r="J191" i="1"/>
  <c r="H191" i="1"/>
  <c r="J190" i="1"/>
  <c r="H190" i="1"/>
  <c r="J189" i="1"/>
  <c r="H189" i="1"/>
  <c r="J188" i="1"/>
  <c r="H188" i="1"/>
  <c r="J187" i="1"/>
  <c r="H187" i="1"/>
  <c r="J186" i="1"/>
  <c r="H186" i="1"/>
  <c r="J185" i="1"/>
  <c r="H185" i="1"/>
  <c r="J184" i="1"/>
  <c r="H184" i="1"/>
  <c r="J183" i="1"/>
  <c r="H183" i="1"/>
  <c r="J182" i="1"/>
  <c r="H182" i="1"/>
  <c r="J181" i="1"/>
  <c r="H181" i="1"/>
  <c r="J180" i="1"/>
  <c r="H180" i="1"/>
  <c r="J179" i="1"/>
  <c r="H179" i="1"/>
  <c r="J178" i="1"/>
  <c r="H178" i="1"/>
  <c r="J177" i="1"/>
  <c r="H177" i="1"/>
  <c r="J176" i="1"/>
  <c r="H176" i="1"/>
  <c r="J175" i="1"/>
  <c r="H175" i="1"/>
  <c r="J174" i="1"/>
  <c r="H174" i="1"/>
  <c r="J173" i="1"/>
  <c r="H173" i="1"/>
  <c r="J172" i="1"/>
  <c r="H172" i="1"/>
  <c r="J171" i="1"/>
  <c r="H171" i="1"/>
  <c r="J170" i="1"/>
  <c r="H170" i="1"/>
  <c r="J169" i="1"/>
  <c r="H169" i="1"/>
  <c r="J168" i="1"/>
  <c r="H168" i="1"/>
  <c r="J167" i="1"/>
  <c r="H167" i="1"/>
  <c r="J166" i="1"/>
  <c r="H166" i="1"/>
  <c r="J165" i="1"/>
  <c r="H165" i="1"/>
  <c r="J164" i="1"/>
  <c r="H164" i="1"/>
  <c r="J163" i="1"/>
  <c r="H163" i="1"/>
  <c r="D4" i="7"/>
  <c r="E3" i="4"/>
  <c r="E4" i="4"/>
  <c r="E5" i="4"/>
  <c r="E6" i="4"/>
  <c r="E7" i="4"/>
  <c r="E8" i="4"/>
  <c r="E9" i="4"/>
  <c r="E10" i="4"/>
  <c r="E11" i="4"/>
  <c r="E12" i="4"/>
  <c r="E13" i="4"/>
  <c r="E14" i="4"/>
  <c r="E15" i="4"/>
  <c r="E16" i="4"/>
  <c r="E17" i="4"/>
  <c r="E18" i="4"/>
  <c r="E19" i="4"/>
  <c r="E20" i="4"/>
  <c r="E30" i="7"/>
  <c r="F30" i="7" s="1"/>
  <c r="J30" i="7" s="1"/>
  <c r="G30" i="7"/>
  <c r="H30" i="7" s="1"/>
  <c r="B3" i="4"/>
  <c r="D373" i="12"/>
  <c r="B20" i="4"/>
  <c r="B19" i="4"/>
  <c r="B18" i="4"/>
  <c r="B17" i="4"/>
  <c r="B16" i="4"/>
  <c r="B15" i="4"/>
  <c r="B14" i="4"/>
  <c r="B13" i="4"/>
  <c r="B12" i="4"/>
  <c r="B11" i="4"/>
  <c r="B10" i="4"/>
  <c r="B9" i="4"/>
  <c r="B8" i="4"/>
  <c r="B7" i="4"/>
  <c r="B6" i="4"/>
  <c r="B5" i="4"/>
  <c r="B4" i="4"/>
  <c r="B4" i="2" l="1"/>
  <c r="B12" i="2"/>
  <c r="B11" i="2"/>
  <c r="B10" i="2"/>
  <c r="B8" i="2"/>
  <c r="B7" i="2"/>
  <c r="B6" i="2"/>
  <c r="E29" i="7"/>
  <c r="F29" i="7" s="1"/>
  <c r="J29" i="7" s="1"/>
  <c r="G29" i="7"/>
  <c r="H29" i="7" s="1"/>
  <c r="H152" i="1" l="1"/>
  <c r="H150" i="1"/>
  <c r="H154" i="1"/>
  <c r="J154" i="1"/>
  <c r="J152" i="1"/>
  <c r="J150" i="1"/>
  <c r="E28" i="7" l="1"/>
  <c r="F28" i="7" s="1"/>
  <c r="J28" i="7" s="1"/>
  <c r="G28" i="7"/>
  <c r="H28" i="7" s="1"/>
  <c r="E27" i="7" l="1"/>
  <c r="F27" i="7" s="1"/>
  <c r="J27" i="7" s="1"/>
  <c r="G27" i="7"/>
  <c r="H27" i="7" s="1"/>
  <c r="E26" i="7"/>
  <c r="F26" i="7" s="1"/>
  <c r="J26" i="7" s="1"/>
  <c r="G26" i="7"/>
  <c r="H26" i="7" s="1"/>
  <c r="E25" i="7"/>
  <c r="F25" i="7" s="1"/>
  <c r="J25" i="7" s="1"/>
  <c r="G25" i="7"/>
  <c r="H25" i="7" s="1"/>
  <c r="E24" i="7"/>
  <c r="F24" i="7" s="1"/>
  <c r="J24" i="7" s="1"/>
  <c r="G24" i="7"/>
  <c r="H24" i="7" s="1"/>
  <c r="F148" i="1"/>
  <c r="H148" i="1" s="1"/>
  <c r="E23" i="7"/>
  <c r="F23" i="7" s="1"/>
  <c r="J23" i="7" s="1"/>
  <c r="G23" i="7"/>
  <c r="H23" i="7" s="1"/>
  <c r="H162" i="1"/>
  <c r="H161" i="1"/>
  <c r="H160" i="1"/>
  <c r="H159" i="1"/>
  <c r="H158" i="1"/>
  <c r="H157" i="1"/>
  <c r="H156" i="1"/>
  <c r="H155" i="1"/>
  <c r="H153" i="1"/>
  <c r="H151" i="1"/>
  <c r="H149" i="1"/>
  <c r="H147" i="1"/>
  <c r="H146" i="1"/>
  <c r="H145" i="1"/>
  <c r="H144" i="1"/>
  <c r="H143" i="1"/>
  <c r="H142" i="1"/>
  <c r="H141" i="1"/>
  <c r="J141" i="1"/>
  <c r="J142" i="1"/>
  <c r="J143" i="1"/>
  <c r="J144" i="1"/>
  <c r="J145" i="1"/>
  <c r="J146" i="1"/>
  <c r="J147" i="1"/>
  <c r="J148" i="1"/>
  <c r="J149" i="1"/>
  <c r="J151" i="1"/>
  <c r="J153" i="1"/>
  <c r="J155" i="1"/>
  <c r="J156" i="1"/>
  <c r="J157" i="1"/>
  <c r="J158" i="1"/>
  <c r="J159" i="1"/>
  <c r="J160" i="1"/>
  <c r="J161" i="1"/>
  <c r="J162" i="1"/>
  <c r="E22" i="7"/>
  <c r="F22" i="7" s="1"/>
  <c r="J22" i="7" s="1"/>
  <c r="G22" i="7"/>
  <c r="H22" i="7" s="1"/>
  <c r="E21" i="7"/>
  <c r="F21" i="7" s="1"/>
  <c r="J21" i="7" s="1"/>
  <c r="G21" i="7"/>
  <c r="H21" i="7" s="1"/>
  <c r="E20" i="7"/>
  <c r="F20" i="7" s="1"/>
  <c r="J20" i="7" s="1"/>
  <c r="G20" i="7"/>
  <c r="H20" i="7" s="1"/>
  <c r="F138" i="1"/>
  <c r="H138" i="1" s="1"/>
  <c r="J137" i="1"/>
  <c r="H137" i="1"/>
  <c r="F136" i="1"/>
  <c r="H136" i="1" s="1"/>
  <c r="F105" i="1"/>
  <c r="H105" i="1" s="1"/>
  <c r="F103" i="1"/>
  <c r="H103" i="1" s="1"/>
  <c r="H140" i="1"/>
  <c r="H139"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4" i="1"/>
  <c r="H102" i="1"/>
  <c r="H101" i="1"/>
  <c r="H100" i="1"/>
  <c r="H99" i="1"/>
  <c r="H98" i="1"/>
  <c r="H97"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96" i="1"/>
  <c r="H96" i="1" s="1"/>
  <c r="H3" i="1"/>
  <c r="J140" i="1"/>
  <c r="J139" i="1"/>
  <c r="J138" i="1"/>
  <c r="J136" i="1"/>
  <c r="J135" i="1"/>
  <c r="J134" i="1"/>
  <c r="J133" i="1"/>
  <c r="J132" i="1"/>
  <c r="J125" i="1"/>
  <c r="J126" i="1"/>
  <c r="J127" i="1"/>
  <c r="J128" i="1"/>
  <c r="J129" i="1"/>
  <c r="J130" i="1"/>
  <c r="J131" i="1"/>
  <c r="J123" i="1"/>
  <c r="E19" i="7"/>
  <c r="F19" i="7" s="1"/>
  <c r="J19" i="7" s="1"/>
  <c r="E18" i="7"/>
  <c r="F18" i="7" s="1"/>
  <c r="J18" i="7" s="1"/>
  <c r="E17" i="7"/>
  <c r="F17" i="7" s="1"/>
  <c r="J17" i="7" s="1"/>
  <c r="E16" i="7"/>
  <c r="E15" i="7"/>
  <c r="E14" i="7"/>
  <c r="F14" i="7" s="1"/>
  <c r="J14" i="7" s="1"/>
  <c r="E13" i="7"/>
  <c r="F13" i="7" s="1"/>
  <c r="J13" i="7" s="1"/>
  <c r="I16" i="4"/>
  <c r="J124" i="1"/>
  <c r="J122" i="1"/>
  <c r="J121" i="1"/>
  <c r="J120" i="1"/>
  <c r="G15" i="7"/>
  <c r="H15" i="7" s="1"/>
  <c r="F12" i="7"/>
  <c r="J12" i="7" s="1"/>
  <c r="G12" i="7"/>
  <c r="H12" i="7" s="1"/>
  <c r="G13" i="7"/>
  <c r="H13" i="7" s="1"/>
  <c r="G14" i="7"/>
  <c r="H14" i="7" s="1"/>
  <c r="G16" i="7"/>
  <c r="H16" i="7" s="1"/>
  <c r="G17" i="7"/>
  <c r="H17" i="7" s="1"/>
  <c r="G18" i="7"/>
  <c r="H18" i="7" s="1"/>
  <c r="G19" i="7"/>
  <c r="H19" i="7" s="1"/>
  <c r="D8" i="7"/>
  <c r="E8" i="7" s="1"/>
  <c r="J104" i="1"/>
  <c r="J105" i="1"/>
  <c r="J106" i="1"/>
  <c r="J107" i="1"/>
  <c r="J108" i="1"/>
  <c r="J109" i="1"/>
  <c r="J110" i="1"/>
  <c r="J111" i="1"/>
  <c r="J112" i="1"/>
  <c r="J113" i="1"/>
  <c r="J114" i="1"/>
  <c r="J115" i="1"/>
  <c r="J116" i="1"/>
  <c r="J117" i="1"/>
  <c r="J118" i="1"/>
  <c r="J11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K8" i="2" l="1"/>
  <c r="F6" i="2"/>
  <c r="J6" i="2" s="1"/>
  <c r="F4" i="2"/>
  <c r="J4" i="2" s="1"/>
  <c r="K7" i="2"/>
  <c r="F5" i="2"/>
  <c r="J5" i="2" s="1"/>
  <c r="F11" i="2"/>
  <c r="J11" i="2" s="1"/>
  <c r="K4" i="2"/>
  <c r="F12" i="2"/>
  <c r="J12" i="2" s="1"/>
  <c r="K6" i="2"/>
  <c r="K11" i="2"/>
  <c r="K5" i="2"/>
  <c r="F8" i="2"/>
  <c r="J8" i="2" s="1"/>
  <c r="K10" i="2"/>
  <c r="F9" i="2"/>
  <c r="J9" i="2" s="1"/>
  <c r="F10" i="2"/>
  <c r="J10" i="2" s="1"/>
  <c r="K12" i="2"/>
  <c r="F7" i="2"/>
  <c r="J7" i="2" s="1"/>
  <c r="K9" i="2"/>
  <c r="J16" i="4"/>
  <c r="F15" i="7"/>
  <c r="J15" i="7" s="1"/>
  <c r="I8" i="2" l="1"/>
  <c r="L8" i="2" s="1"/>
  <c r="M8" i="2" s="1"/>
  <c r="I10" i="2"/>
  <c r="I9" i="2"/>
  <c r="I12" i="2"/>
  <c r="I6" i="2"/>
  <c r="I5" i="4"/>
  <c r="J5" i="4" s="1"/>
  <c r="I18" i="4"/>
  <c r="J18" i="4" s="1"/>
  <c r="I4" i="4"/>
  <c r="J4" i="4" s="1"/>
  <c r="I20" i="4"/>
  <c r="J20" i="4" s="1"/>
  <c r="I13" i="4"/>
  <c r="J13" i="4" s="1"/>
  <c r="I14" i="4"/>
  <c r="J14" i="4" s="1"/>
  <c r="I10" i="4"/>
  <c r="I15" i="4"/>
  <c r="I9" i="4"/>
  <c r="I6" i="4"/>
  <c r="I7" i="4"/>
  <c r="I3" i="4"/>
  <c r="I8" i="4"/>
  <c r="I12" i="4"/>
  <c r="I11" i="4"/>
  <c r="I19" i="4"/>
  <c r="I17" i="4"/>
  <c r="L12" i="2" l="1"/>
  <c r="M12" i="2" s="1"/>
  <c r="L6" i="2"/>
  <c r="M6" i="2" s="1"/>
  <c r="L9" i="2"/>
  <c r="M9" i="2" s="1"/>
  <c r="L10" i="2"/>
  <c r="M10" i="2" s="1"/>
  <c r="D152" i="6"/>
  <c r="D157" i="6"/>
  <c r="D139" i="6"/>
  <c r="D180" i="6"/>
  <c r="D177" i="6"/>
  <c r="D128" i="6"/>
  <c r="D100" i="6"/>
  <c r="D104" i="6"/>
  <c r="D39" i="6"/>
  <c r="D184" i="6"/>
  <c r="D119" i="6"/>
  <c r="D89" i="6"/>
  <c r="D120" i="6"/>
  <c r="D182" i="6"/>
  <c r="D117" i="6"/>
  <c r="D36" i="6"/>
  <c r="D153" i="6"/>
  <c r="D134" i="6"/>
  <c r="D141" i="6"/>
  <c r="D164" i="6"/>
  <c r="D163" i="6"/>
  <c r="D126" i="6"/>
  <c r="D132" i="6"/>
  <c r="D113" i="6"/>
  <c r="D101" i="6"/>
  <c r="D87" i="6"/>
  <c r="D90" i="6"/>
  <c r="D40" i="6"/>
  <c r="D144" i="6"/>
  <c r="D129" i="6"/>
  <c r="D95" i="6"/>
  <c r="D22" i="6"/>
  <c r="D142" i="6"/>
  <c r="D162" i="6"/>
  <c r="D131" i="6"/>
  <c r="D92" i="6"/>
  <c r="D178" i="6"/>
  <c r="D155" i="6"/>
  <c r="D145" i="6"/>
  <c r="D172" i="6"/>
  <c r="D127" i="6"/>
  <c r="D130" i="6"/>
  <c r="D114" i="6"/>
  <c r="D105" i="6"/>
  <c r="D88" i="6"/>
  <c r="D93" i="6"/>
  <c r="D30" i="6"/>
  <c r="D31" i="6"/>
  <c r="D17" i="6"/>
  <c r="D140" i="6"/>
  <c r="D108" i="6"/>
  <c r="D91" i="6"/>
  <c r="D35" i="6"/>
  <c r="D183" i="6"/>
  <c r="D96" i="6"/>
  <c r="D23" i="6"/>
  <c r="D38" i="6"/>
  <c r="D148" i="6"/>
  <c r="D171" i="6"/>
  <c r="D115" i="6"/>
  <c r="D175" i="6"/>
  <c r="D154" i="6"/>
  <c r="D143" i="6"/>
  <c r="D174" i="6"/>
  <c r="D161" i="6"/>
  <c r="D179" i="6"/>
  <c r="D116" i="6"/>
  <c r="D118" i="6"/>
  <c r="D102" i="6"/>
  <c r="D82" i="6"/>
  <c r="D41" i="6"/>
  <c r="D18" i="6"/>
  <c r="D135" i="6"/>
  <c r="D176" i="6"/>
  <c r="D173" i="6"/>
  <c r="D181" i="6"/>
  <c r="D122" i="6"/>
  <c r="D109" i="6"/>
  <c r="D103" i="6"/>
  <c r="D37" i="6"/>
  <c r="D27" i="6"/>
  <c r="D147" i="6"/>
  <c r="D121" i="6"/>
  <c r="D106" i="6"/>
  <c r="D158" i="6"/>
  <c r="D83" i="6"/>
  <c r="D25" i="6"/>
  <c r="D156" i="6"/>
  <c r="D28" i="6"/>
  <c r="D20" i="6"/>
  <c r="D26" i="6"/>
  <c r="D24" i="6"/>
  <c r="D69" i="6"/>
  <c r="I11" i="2"/>
  <c r="L11" i="2" s="1"/>
  <c r="M11" i="2" s="1"/>
  <c r="I7" i="2"/>
  <c r="L7" i="2" s="1"/>
  <c r="M7" i="2" s="1"/>
  <c r="D150" i="6"/>
  <c r="D165" i="6"/>
  <c r="E203" i="1"/>
  <c r="J15" i="4"/>
  <c r="J17" i="4"/>
  <c r="J19" i="4"/>
  <c r="J12" i="4"/>
  <c r="D48" i="6" l="1"/>
  <c r="D123" i="6"/>
  <c r="D146" i="6"/>
  <c r="D125" i="6"/>
  <c r="D50" i="6"/>
  <c r="D149" i="6"/>
  <c r="D44" i="6"/>
  <c r="D42" i="6"/>
  <c r="D81" i="6"/>
  <c r="J8" i="4"/>
  <c r="D84" i="6"/>
  <c r="D86" i="6"/>
  <c r="D57" i="6"/>
  <c r="D111" i="6"/>
  <c r="D67" i="6"/>
  <c r="D66" i="6"/>
  <c r="D85" i="6"/>
  <c r="J9" i="4"/>
  <c r="D168" i="6"/>
  <c r="D62" i="6"/>
  <c r="D124" i="6"/>
  <c r="D60" i="6"/>
  <c r="D64" i="6"/>
  <c r="D160" i="6"/>
  <c r="D159" i="6"/>
  <c r="D75" i="6"/>
  <c r="D32" i="6"/>
  <c r="D77" i="6"/>
  <c r="D76" i="6"/>
  <c r="D68" i="6"/>
  <c r="D9" i="6"/>
  <c r="D58" i="6"/>
  <c r="D8" i="6"/>
  <c r="D73" i="6"/>
  <c r="D51" i="6"/>
  <c r="D169" i="6"/>
  <c r="D97" i="6"/>
  <c r="D46" i="6"/>
  <c r="D79" i="6"/>
  <c r="D5" i="6"/>
  <c r="D3" i="6"/>
  <c r="D107" i="6"/>
  <c r="J11" i="4"/>
  <c r="J6" i="4"/>
  <c r="J7" i="4"/>
  <c r="D13" i="6"/>
  <c r="D59" i="6"/>
  <c r="D4" i="6"/>
  <c r="D10" i="6"/>
  <c r="D166" i="6"/>
  <c r="D11" i="6"/>
  <c r="D54" i="6"/>
  <c r="D110" i="6"/>
  <c r="D151" i="6"/>
  <c r="I5" i="2"/>
  <c r="L5" i="2" s="1"/>
  <c r="M5" i="2" s="1"/>
  <c r="D19" i="6"/>
  <c r="D61" i="6"/>
  <c r="D15" i="6"/>
  <c r="D136" i="6"/>
  <c r="D29" i="6"/>
  <c r="D16" i="6"/>
  <c r="D21" i="6"/>
  <c r="D167" i="6"/>
  <c r="J10" i="4"/>
  <c r="D133" i="6"/>
  <c r="D53" i="6"/>
  <c r="D47" i="6"/>
  <c r="J3" i="4"/>
  <c r="D7" i="6"/>
  <c r="D72" i="6"/>
  <c r="D12" i="6"/>
  <c r="D170" i="6"/>
  <c r="D6" i="6"/>
  <c r="D99" i="6"/>
  <c r="D98" i="6"/>
  <c r="D43" i="6"/>
  <c r="D74" i="6"/>
  <c r="D14" i="6"/>
  <c r="D112" i="6"/>
  <c r="D71" i="6"/>
  <c r="D78" i="6"/>
  <c r="D137" i="6"/>
  <c r="D55" i="6"/>
  <c r="D56" i="6"/>
  <c r="D138" i="6"/>
  <c r="D34" i="6"/>
  <c r="D33" i="6"/>
  <c r="D65" i="6"/>
  <c r="D70" i="6"/>
  <c r="D45" i="6"/>
  <c r="D80" i="6"/>
  <c r="D94" i="6"/>
  <c r="D63" i="6"/>
  <c r="D49" i="6"/>
  <c r="D52" i="6"/>
  <c r="F16" i="7" l="1"/>
  <c r="J16" i="7" s="1"/>
  <c r="K13" i="2" l="1"/>
  <c r="I4" i="2" l="1"/>
  <c r="I13" i="2" s="1"/>
  <c r="L13" i="2" s="1"/>
  <c r="M13" i="2" s="1"/>
  <c r="L4" i="2" l="1"/>
  <c r="M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83546-CA54-490B-B29C-12BEFD2A561A}" keepAlive="1" name="Query - qryAssets" description="Connection to the 'qryAssets' query in the workbook." type="5" refreshedVersion="7" background="1" saveData="1">
    <dbPr connection="Provider=Microsoft.Mashup.OleDb.1;Data Source=$Workbook$;Location=qryAssets;Extended Properties=&quot;&quot;" command="SELECT * FROM [qryAssets]"/>
  </connection>
</connections>
</file>

<file path=xl/sharedStrings.xml><?xml version="1.0" encoding="utf-8"?>
<sst xmlns="http://schemas.openxmlformats.org/spreadsheetml/2006/main" count="3545" uniqueCount="987">
  <si>
    <t>Currency</t>
  </si>
  <si>
    <t>Qty</t>
  </si>
  <si>
    <t>Total</t>
  </si>
  <si>
    <t>Date</t>
  </si>
  <si>
    <t>XRP (Ripple)</t>
  </si>
  <si>
    <t>XLM (Stellar)</t>
  </si>
  <si>
    <t>Coin</t>
  </si>
  <si>
    <t>Curr. Price</t>
  </si>
  <si>
    <t>Current Value</t>
  </si>
  <si>
    <t>Circulating Supply</t>
  </si>
  <si>
    <t>Market Cap</t>
  </si>
  <si>
    <t>Maximum Supply</t>
  </si>
  <si>
    <t>Max Value at Max Mkt Cap</t>
  </si>
  <si>
    <t>* This is the max market cap of the coin compared to BTC.  1 means it can achieve 100% the market cap of BTC.  3 means it could achieve 1/3 the market cap of BTC.</t>
  </si>
  <si>
    <t>% of Max Value</t>
  </si>
  <si>
    <t>ADA (Cardano)</t>
  </si>
  <si>
    <t>All cryptocurrencies</t>
  </si>
  <si>
    <t>1y Velocity</t>
  </si>
  <si>
    <t>1m Velocity</t>
  </si>
  <si>
    <t>Algorithm</t>
  </si>
  <si>
    <t>PoW</t>
  </si>
  <si>
    <t>PoS</t>
  </si>
  <si>
    <t>Release Date</t>
  </si>
  <si>
    <t>Notes</t>
  </si>
  <si>
    <t>Developed by co-founder of Ethereum</t>
  </si>
  <si>
    <t>Binance Coin is a cryptocurrency used to pay fees on the Binance cryptocurrency exchange. Fees paid in Binance Coin on the exchange receive a discount.</t>
  </si>
  <si>
    <t>n/a</t>
  </si>
  <si>
    <t>Fork of Bitcoin</t>
  </si>
  <si>
    <t>Supports sharding</t>
  </si>
  <si>
    <t>EOS is a cryptocurrency designed to support large-scale applications. There are no fees to send or receive EOS. Instead, the protocol rewards the entities that run the network periodically with new EOS, effectively substituting inflation for transaction fees.</t>
  </si>
  <si>
    <t>Column1</t>
  </si>
  <si>
    <t>BCH (Bitcoin Cash)</t>
  </si>
  <si>
    <t>BNB (Binance Coin)</t>
  </si>
  <si>
    <t>LTC (Litecoin)</t>
  </si>
  <si>
    <t>DOT (Polkadot)</t>
  </si>
  <si>
    <t>BTC (Bitcoin)</t>
  </si>
  <si>
    <t>EOS (EOS.IS)</t>
  </si>
  <si>
    <t>ETH (Ether)</t>
  </si>
  <si>
    <t>DOGE (Dogecoin)</t>
  </si>
  <si>
    <t>LINK (Chainlink)</t>
  </si>
  <si>
    <t>Chainlink is based on ETH and is for smart contracts.</t>
  </si>
  <si>
    <t>Potential</t>
  </si>
  <si>
    <t>ICP (Internet Computer)</t>
  </si>
  <si>
    <t>For running fully distributed cloud apps</t>
  </si>
  <si>
    <t>ZIL (Zilliqa)</t>
  </si>
  <si>
    <t>addr1q8mn49swvyez6vc0yzvwjvl73kwwh983lyet7yxqj6sfl</t>
  </si>
  <si>
    <t>addr1q9rzqjk96hnwxsupealv00sxys4fp8nkuznt80hehclgh</t>
  </si>
  <si>
    <t>Short name</t>
  </si>
  <si>
    <t>Proof of Work</t>
  </si>
  <si>
    <t>Proof of Stake</t>
  </si>
  <si>
    <t>Proof of Authority</t>
  </si>
  <si>
    <t>PoA</t>
  </si>
  <si>
    <t>Byzantine Agreement</t>
  </si>
  <si>
    <t>BA</t>
  </si>
  <si>
    <t>XRP is the cryptocurrency used by the Ripple payment network. Built for enterprise use, XRP aims to be a fast, cost-efficient cryptocurrency for cross-border payments.  All tokens were pre-mined.</t>
  </si>
  <si>
    <t>Stellar’s cryptocurrency, the Stellar Lumen (XLM), powers the Stellar payment network. Stellar aims to connect banks, payment systems, and individuals quickly and reliably. All tokens were pre-mined.</t>
  </si>
  <si>
    <t>Carbon Footprint</t>
  </si>
  <si>
    <t>Low</t>
  </si>
  <si>
    <t>High</t>
  </si>
  <si>
    <t>Very High</t>
  </si>
  <si>
    <t>Med</t>
  </si>
  <si>
    <t>0xa85f6e383bed65907175be463a46cc72e2945874</t>
  </si>
  <si>
    <t>ALGO</t>
  </si>
  <si>
    <t>Very low</t>
  </si>
  <si>
    <t>All about being green, supports smart contracts, NFT, dApps, DeFi.</t>
  </si>
  <si>
    <t>Keywords</t>
  </si>
  <si>
    <t>pos, sharding</t>
  </si>
  <si>
    <t>specialized</t>
  </si>
  <si>
    <t>gp, pow</t>
  </si>
  <si>
    <t>specialized, pos</t>
  </si>
  <si>
    <t>currency, pow, nft, dapps, defi</t>
  </si>
  <si>
    <t>gp, pos, sharding</t>
  </si>
  <si>
    <t>gp, pos, sc</t>
  </si>
  <si>
    <t>pow, sc</t>
  </si>
  <si>
    <t>specialized,sc</t>
  </si>
  <si>
    <t>specialized, dapps</t>
  </si>
  <si>
    <t>XMR (Monero)</t>
  </si>
  <si>
    <t>pow, privacy</t>
  </si>
  <si>
    <t>ATOM (Cosmos)</t>
  </si>
  <si>
    <t>Price Calculator</t>
  </si>
  <si>
    <t>Amount</t>
  </si>
  <si>
    <t>Value</t>
  </si>
  <si>
    <t>specialized, premined, ba</t>
  </si>
  <si>
    <t>specialized, pos, ba</t>
  </si>
  <si>
    <t>specialized, ba, premined</t>
  </si>
  <si>
    <t>Proof of Importance</t>
  </si>
  <si>
    <t>PoI</t>
  </si>
  <si>
    <t>Proof of Elapsed Time</t>
  </si>
  <si>
    <t>PoET</t>
  </si>
  <si>
    <t>Proof of Capacity</t>
  </si>
  <si>
    <t>PoC</t>
  </si>
  <si>
    <t>05722-79-10436</t>
  </si>
  <si>
    <t>Wallets</t>
  </si>
  <si>
    <t>Name</t>
  </si>
  <si>
    <t>Address</t>
  </si>
  <si>
    <t>Coinsmart XRP (Ripple)</t>
  </si>
  <si>
    <t>Coinsmart ADA (Cardano)</t>
  </si>
  <si>
    <t>Daedalus ADA (Cardano)</t>
  </si>
  <si>
    <t>DdzFFzCqrhsgryZ5LR36uUYVTqdCPPU5fwJ8P8PKf4CoJaaiXXZYce9Ra2766etnrs77LStQjuuMzg3tWuBmAPo914XkDPTC3BCSUF4K</t>
  </si>
  <si>
    <t>Coinsmart XLM (Stellar)</t>
  </si>
  <si>
    <t>GAG3UFMJ7YMPSTSNID4EACFGDWWMUMOLFTQK2WMFWE6BSR6VTCNLXRZY</t>
  </si>
  <si>
    <t>Coinsmart EOS (EOS.IS)</t>
  </si>
  <si>
    <t>dtazzbtcc2b2?memoId</t>
  </si>
  <si>
    <t>rpRZkyvfwJYMZNQkKEU1cwcPH2Gofd5q7P</t>
  </si>
  <si>
    <t>Daedalus Temp Address (2)</t>
  </si>
  <si>
    <t>Daedalus Temp Address (1)</t>
  </si>
  <si>
    <t>acct_xvk1548562jqp52uj2pmhkqekhz7p8gf8raspr4mdp90hxn7wgggfuzzp4z4ha36m3726d53j27svkkc6yzcq37jsyp497hydah8pgpa0hcqjd6ka</t>
  </si>
  <si>
    <t>TX</t>
  </si>
  <si>
    <t>Unit Cost</t>
  </si>
  <si>
    <t>Transaction fee</t>
  </si>
  <si>
    <t>Comments</t>
  </si>
  <si>
    <t>CIBC CAD</t>
  </si>
  <si>
    <t>Coinsmart CAD</t>
  </si>
  <si>
    <t>Bitbuy CAD</t>
  </si>
  <si>
    <t>Netcoins CAD</t>
  </si>
  <si>
    <t>Coinsmart ETH (Ether)</t>
  </si>
  <si>
    <t>Funding</t>
  </si>
  <si>
    <t>Transfer ADA to Daedalus Temp Address (1)</t>
  </si>
  <si>
    <t>Transfer ADA to Daedalus Temp Address (2)</t>
  </si>
  <si>
    <t>Netcoins ETH (Ether)</t>
  </si>
  <si>
    <t>Bitbuy ETH (Ether)</t>
  </si>
  <si>
    <t>Exodus ETH (Ether)</t>
  </si>
  <si>
    <t>0x37cdAF54c2b247E9A6d8DDD2CeC058307A67a52F</t>
  </si>
  <si>
    <t>Exodus XLM (Stellar)</t>
  </si>
  <si>
    <t>GDOEMX7L2KLJUHYF3CTJBTP6PBMQDB6WLFHKRF3Y7D5JL2NJXAWEW2XT</t>
  </si>
  <si>
    <t>Exodus EOS (EOS.IS)</t>
  </si>
  <si>
    <t>x52m3msnhfnk</t>
  </si>
  <si>
    <t>Ticker1</t>
  </si>
  <si>
    <t>Ticker2</t>
  </si>
  <si>
    <t>Current</t>
  </si>
  <si>
    <t>ADA</t>
  </si>
  <si>
    <t>ATOM</t>
  </si>
  <si>
    <t>BTC</t>
  </si>
  <si>
    <t>DOT</t>
  </si>
  <si>
    <t>EOS</t>
  </si>
  <si>
    <t>ETH</t>
  </si>
  <si>
    <t>ICP</t>
  </si>
  <si>
    <t>LINK</t>
  </si>
  <si>
    <t>XLM</t>
  </si>
  <si>
    <t>ZIL</t>
  </si>
  <si>
    <t>XMR</t>
  </si>
  <si>
    <t>XRP</t>
  </si>
  <si>
    <t>Exchange Calculator</t>
  </si>
  <si>
    <t>Price1</t>
  </si>
  <si>
    <t>Price2</t>
  </si>
  <si>
    <t>Fees</t>
  </si>
  <si>
    <t>Fee %</t>
  </si>
  <si>
    <t>Exodus ATOM (Cosmos)</t>
  </si>
  <si>
    <t>History</t>
  </si>
  <si>
    <t>Portfolio $</t>
  </si>
  <si>
    <t>Book Value</t>
  </si>
  <si>
    <t>Market G/L</t>
  </si>
  <si>
    <t>Portfolio G/L %</t>
  </si>
  <si>
    <t>Portfolio G/L $</t>
  </si>
  <si>
    <t>Reconciliation</t>
  </si>
  <si>
    <t>Daily G/L %</t>
  </si>
  <si>
    <t>Daily G/L $</t>
  </si>
  <si>
    <t>Perf vs. Market %</t>
  </si>
  <si>
    <t>Type</t>
  </si>
  <si>
    <t>Exchange</t>
  </si>
  <si>
    <t>Fiat</t>
  </si>
  <si>
    <t>Wallet</t>
  </si>
  <si>
    <t>Alias</t>
  </si>
  <si>
    <t>Debit</t>
  </si>
  <si>
    <t>Buy</t>
  </si>
  <si>
    <t>Sell</t>
  </si>
  <si>
    <t>Credit</t>
  </si>
  <si>
    <t>Transfer</t>
  </si>
  <si>
    <t>Unknown</t>
  </si>
  <si>
    <t>Order ID 7493989779944528041</t>
  </si>
  <si>
    <t>Average Cost</t>
  </si>
  <si>
    <t>MATIC (Polygon)</t>
  </si>
  <si>
    <t>Polygon (MATIC) is an Ethereum token that powers the Polygon Network, a scaling solution for Ethereum. Polygon aims to provide faster and cheaper transactions on Ethereum using Layer 2 sidechains, which are blockchains that run alongside the Ethereum main chain. Users can deposit Ethereum tokens to a Polygon smart contract, interact with them within Polygon, and then later withdraw them back to the Ethereum main chain.</t>
  </si>
  <si>
    <t>specialized, eth</t>
  </si>
  <si>
    <t>Specialized purpose</t>
  </si>
  <si>
    <t>sharding</t>
  </si>
  <si>
    <t>Privacy coin</t>
  </si>
  <si>
    <t>privacy</t>
  </si>
  <si>
    <t>Operates on the Ethereum blockchain</t>
  </si>
  <si>
    <t>eth</t>
  </si>
  <si>
    <t>Supports distributed apps</t>
  </si>
  <si>
    <t>dapps</t>
  </si>
  <si>
    <t>Smart contracts</t>
  </si>
  <si>
    <t>sc</t>
  </si>
  <si>
    <t>Decentralized finance</t>
  </si>
  <si>
    <t>defi</t>
  </si>
  <si>
    <t>No mining of tokens</t>
  </si>
  <si>
    <t>premined</t>
  </si>
  <si>
    <t>Supports lightning network</t>
  </si>
  <si>
    <t>lightning</t>
  </si>
  <si>
    <t>Supports NFT</t>
  </si>
  <si>
    <t>nft</t>
  </si>
  <si>
    <t>Exodus ADA (Cardano)</t>
  </si>
  <si>
    <t>Exchange XLM for EOS</t>
  </si>
  <si>
    <t>Exchange ETH for EOS</t>
  </si>
  <si>
    <t>Exchange ETH for ATOM</t>
  </si>
  <si>
    <t>Exchange ETH for ADA</t>
  </si>
  <si>
    <t>Exchange Rate</t>
  </si>
  <si>
    <t>Daedalus Temp Address (3)</t>
  </si>
  <si>
    <t>addr1qxqfpyt0k673pywsf2r8thzdkz2pj9mk609hvarsr4jwmwqu6f9sach2ctjh2q4nrfyr2ctf978jrr0e4n7qjn3l0wdsfdmsrp</t>
  </si>
  <si>
    <t>addr1q9rktts23gyjms3frn73y6evkc2y3d3mzpyhmr4pr4atgzz8vkhq4zsf9hpzj88azf4jeds5fzmrkyzf0k82z8t6ksyqshns06</t>
  </si>
  <si>
    <t>Transfer ADA to Daedalus</t>
  </si>
  <si>
    <t>Exchange ETH for DOT</t>
  </si>
  <si>
    <t>Exodus DOT (Polkadot)</t>
  </si>
  <si>
    <t>1frg4T8tedA73HQ4PfDCqpjSd4rCdvaZLLKMfKxyydtjhf4</t>
  </si>
  <si>
    <t>Approx Book Value</t>
  </si>
  <si>
    <t>G/L $</t>
  </si>
  <si>
    <t>G/L %</t>
  </si>
  <si>
    <t>Coinbase ETH (Ether)</t>
  </si>
  <si>
    <t>Coinbase CAD</t>
  </si>
  <si>
    <t>Reference code: GA4QUHNQ</t>
  </si>
  <si>
    <t>Coinbase MATIC (Polygon)</t>
  </si>
  <si>
    <t>0x2d705A5E106479a7B87cC9A927F7796Fc8EbE8cE</t>
  </si>
  <si>
    <t>0x8e12A8ca65b77069eaD72203e65D339AD1B41aC4</t>
  </si>
  <si>
    <t>GDQP2KPQGKIHYJGXNUIYOMHARUARCA7DJT5FO2FFOOKY3B2WSQHG4W37</t>
  </si>
  <si>
    <t>Awarded free on Coinbase</t>
  </si>
  <si>
    <t>Free</t>
  </si>
  <si>
    <t>$10 award on Netcoins</t>
  </si>
  <si>
    <t>Interest for staked ATOM</t>
  </si>
  <si>
    <t>GME</t>
  </si>
  <si>
    <t>Questrade GME</t>
  </si>
  <si>
    <t>Account</t>
  </si>
  <si>
    <t>Coinbase XLM (Stellar)</t>
  </si>
  <si>
    <t>Asset</t>
  </si>
  <si>
    <t>Symbol</t>
  </si>
  <si>
    <t>VOO</t>
  </si>
  <si>
    <t>^VIX</t>
  </si>
  <si>
    <t>HSD.TO</t>
  </si>
  <si>
    <t>AMC</t>
  </si>
  <si>
    <t>ATH.TO</t>
  </si>
  <si>
    <t>BND</t>
  </si>
  <si>
    <t>GDX</t>
  </si>
  <si>
    <t>GXE.TO</t>
  </si>
  <si>
    <t>HEP.TO</t>
  </si>
  <si>
    <t>IJR</t>
  </si>
  <si>
    <t>ITE.TO</t>
  </si>
  <si>
    <t>LEAF.TO</t>
  </si>
  <si>
    <t>QQQ</t>
  </si>
  <si>
    <t>TVE.TO</t>
  </si>
  <si>
    <t>VAB.TO</t>
  </si>
  <si>
    <t>VGLT</t>
  </si>
  <si>
    <t>VNQ</t>
  </si>
  <si>
    <t>VRE.TO</t>
  </si>
  <si>
    <t>VTI</t>
  </si>
  <si>
    <t>XSP.TO</t>
  </si>
  <si>
    <t>Questrade-RSP CAD</t>
  </si>
  <si>
    <t>CEW</t>
  </si>
  <si>
    <t>DIA</t>
  </si>
  <si>
    <t>EEM</t>
  </si>
  <si>
    <t>GLD</t>
  </si>
  <si>
    <t>IAU</t>
  </si>
  <si>
    <t>ITOT</t>
  </si>
  <si>
    <t>IWN</t>
  </si>
  <si>
    <t>RWM</t>
  </si>
  <si>
    <t>SCHB</t>
  </si>
  <si>
    <t>SDOW</t>
  </si>
  <si>
    <t>SDS</t>
  </si>
  <si>
    <t>SH</t>
  </si>
  <si>
    <t>SPXL</t>
  </si>
  <si>
    <t>SQQQ</t>
  </si>
  <si>
    <t>SSO</t>
  </si>
  <si>
    <t>TNA</t>
  </si>
  <si>
    <t>TQQQ</t>
  </si>
  <si>
    <t>TWM</t>
  </si>
  <si>
    <t>UDOW</t>
  </si>
  <si>
    <t>VGIT</t>
  </si>
  <si>
    <t>VWO</t>
  </si>
  <si>
    <t>AAP</t>
  </si>
  <si>
    <t>Advance Auto Parts Inc</t>
  </si>
  <si>
    <t>ABEV</t>
  </si>
  <si>
    <t>Ambev SA ADR</t>
  </si>
  <si>
    <t>ABM</t>
  </si>
  <si>
    <t>ABM Industries Inc</t>
  </si>
  <si>
    <t>ACH</t>
  </si>
  <si>
    <t>Aluminum Corporation of China Ltd ADR</t>
  </si>
  <si>
    <t>ADNT</t>
  </si>
  <si>
    <t>Adient PLC</t>
  </si>
  <si>
    <t>AEL</t>
  </si>
  <si>
    <t>American Equity Investment Life Holding Co</t>
  </si>
  <si>
    <t>AGX</t>
  </si>
  <si>
    <t>Argan Inc</t>
  </si>
  <si>
    <t>AIG</t>
  </si>
  <si>
    <t>American International Group Inc</t>
  </si>
  <si>
    <t>ALXN</t>
  </si>
  <si>
    <t>Alexion Pharmaceuticals Inc</t>
  </si>
  <si>
    <t>AMEH</t>
  </si>
  <si>
    <t>Apollo Medical Holdings Inc</t>
  </si>
  <si>
    <t>AMRC</t>
  </si>
  <si>
    <t>Ameresco Inc Class A</t>
  </si>
  <si>
    <t>ANF</t>
  </si>
  <si>
    <t>Abercrombie &amp; Fitch Co Class A</t>
  </si>
  <si>
    <t>ANTM</t>
  </si>
  <si>
    <t>Anthem Inc</t>
  </si>
  <si>
    <t>APRN</t>
  </si>
  <si>
    <t>Blue Apron Holdings Inc Class A</t>
  </si>
  <si>
    <t>ARCB</t>
  </si>
  <si>
    <t>ArcBest Corp</t>
  </si>
  <si>
    <t>ARNC</t>
  </si>
  <si>
    <t>Arconic Inc</t>
  </si>
  <si>
    <t>ASIX</t>
  </si>
  <si>
    <t>AdvanSix Inc</t>
  </si>
  <si>
    <t>ATHN</t>
  </si>
  <si>
    <t>Athena Neurosciences</t>
  </si>
  <si>
    <t>ATI</t>
  </si>
  <si>
    <t>Allegheny Technologies Inc</t>
  </si>
  <si>
    <t>ATUS</t>
  </si>
  <si>
    <t>Altice USA Inc Class A</t>
  </si>
  <si>
    <t>AVGO</t>
  </si>
  <si>
    <t>Broadcom Inc</t>
  </si>
  <si>
    <t>Boeing Co</t>
  </si>
  <si>
    <t>BAK</t>
  </si>
  <si>
    <t>Braskem SA ADR repr Class A</t>
  </si>
  <si>
    <t>BBSI</t>
  </si>
  <si>
    <t>Barrett Business Services Inc</t>
  </si>
  <si>
    <t>BBY</t>
  </si>
  <si>
    <t>Best Buy Co Inc</t>
  </si>
  <si>
    <t>BCC</t>
  </si>
  <si>
    <t>Boise Cascade Co</t>
  </si>
  <si>
    <t>BIIB</t>
  </si>
  <si>
    <t>Biogen Inc</t>
  </si>
  <si>
    <t>BKD</t>
  </si>
  <si>
    <t>Brookdale Senior Living Inc</t>
  </si>
  <si>
    <t>BLD</t>
  </si>
  <si>
    <t>TopBuild Corp</t>
  </si>
  <si>
    <t>BLDR</t>
  </si>
  <si>
    <t>Builders FirstSource Inc</t>
  </si>
  <si>
    <t>BLK</t>
  </si>
  <si>
    <t>BlackRock Inc</t>
  </si>
  <si>
    <t>BMWYY</t>
  </si>
  <si>
    <t>Bayerische Motoren Werke AG ADR</t>
  </si>
  <si>
    <t>Vanguard Total Bond Market ETF</t>
  </si>
  <si>
    <t>BOOT</t>
  </si>
  <si>
    <t>Boot Barn Holdings Inc</t>
  </si>
  <si>
    <t>BTI</t>
  </si>
  <si>
    <t>British American Tobacco PLC ADR</t>
  </si>
  <si>
    <t>BTU</t>
  </si>
  <si>
    <t>Peabody Energy Corp</t>
  </si>
  <si>
    <t>BUD</t>
  </si>
  <si>
    <t>Anheuser-Busch InBev SA/NV ADR</t>
  </si>
  <si>
    <t>BXP</t>
  </si>
  <si>
    <t>Boston Properties Inc</t>
  </si>
  <si>
    <t>BZH</t>
  </si>
  <si>
    <t>Beazer Homes USA Inc</t>
  </si>
  <si>
    <t>CAH</t>
  </si>
  <si>
    <t>Cardinal Health Inc</t>
  </si>
  <si>
    <t>CAPL</t>
  </si>
  <si>
    <t>CrossAmerica Partners LP</t>
  </si>
  <si>
    <t>CCJ</t>
  </si>
  <si>
    <t>Cameco Corp</t>
  </si>
  <si>
    <t>CCK</t>
  </si>
  <si>
    <t>Crown Holdings Inc</t>
  </si>
  <si>
    <t>CENX</t>
  </si>
  <si>
    <t>Century Aluminum Co</t>
  </si>
  <si>
    <t>iShares Equal Weight Banc &amp; Lifeco ETF</t>
  </si>
  <si>
    <t>CG</t>
  </si>
  <si>
    <t>The Carlyle Group Inc</t>
  </si>
  <si>
    <t>iShares Gold Bullion ETF (CAD-Hedged)</t>
  </si>
  <si>
    <t>CHEF</t>
  </si>
  <si>
    <t>The Chefs' Warehouse Inc</t>
  </si>
  <si>
    <t>CL</t>
  </si>
  <si>
    <t>Colgate-Palmolive Co</t>
  </si>
  <si>
    <t>CLB</t>
  </si>
  <si>
    <t>Core Laboratories NV</t>
  </si>
  <si>
    <t>CLMT</t>
  </si>
  <si>
    <t>Calumet Specialty Products Partners LP</t>
  </si>
  <si>
    <t>CLNE</t>
  </si>
  <si>
    <t>Clean Energy Fuels Corp</t>
  </si>
  <si>
    <t>CLNY</t>
  </si>
  <si>
    <t>Colony Capital Inc Class A</t>
  </si>
  <si>
    <t>CLSN</t>
  </si>
  <si>
    <t>Celsion Corp</t>
  </si>
  <si>
    <t>CLX</t>
  </si>
  <si>
    <t>Clorox Co</t>
  </si>
  <si>
    <t>CMCSA</t>
  </si>
  <si>
    <t>Comcast Corp Class A</t>
  </si>
  <si>
    <t>CMP</t>
  </si>
  <si>
    <t>Compass Minerals International Inc</t>
  </si>
  <si>
    <t>CMTL</t>
  </si>
  <si>
    <t>Comtech Telecommunications Corp</t>
  </si>
  <si>
    <t>CNC</t>
  </si>
  <si>
    <t>Centene Corp</t>
  </si>
  <si>
    <t>CNHI</t>
  </si>
  <si>
    <t>CNH Industrial NV</t>
  </si>
  <si>
    <t>CNSL</t>
  </si>
  <si>
    <t>Consolidated Communications Holdings Inc</t>
  </si>
  <si>
    <t>COF</t>
  </si>
  <si>
    <t>Capital One Financial Corp</t>
  </si>
  <si>
    <t>COKE</t>
  </si>
  <si>
    <t>Coca-Cola Consolidated Inc</t>
  </si>
  <si>
    <t>CONN</t>
  </si>
  <si>
    <t>Conn''s Inc</t>
  </si>
  <si>
    <t>CORE</t>
  </si>
  <si>
    <t>Core-Mark Holding Co Inc</t>
  </si>
  <si>
    <t>COTY</t>
  </si>
  <si>
    <t>Coty Inc Class A</t>
  </si>
  <si>
    <t>CRC</t>
  </si>
  <si>
    <t>California Resources Corp</t>
  </si>
  <si>
    <t>CRM</t>
  </si>
  <si>
    <t>Salesforce.com Inc</t>
  </si>
  <si>
    <t>CROX</t>
  </si>
  <si>
    <t>Crocs Inc</t>
  </si>
  <si>
    <t>CRTO</t>
  </si>
  <si>
    <t>Criteo SA ADR</t>
  </si>
  <si>
    <t>CSTM</t>
  </si>
  <si>
    <t>Constellium SE A</t>
  </si>
  <si>
    <t>CTB</t>
  </si>
  <si>
    <t>Cooper Tire &amp; Rubber Co</t>
  </si>
  <si>
    <t>CURO</t>
  </si>
  <si>
    <t>CURO Group Holdings Corp</t>
  </si>
  <si>
    <t>CVE</t>
  </si>
  <si>
    <t>Cenovus Energy Inc</t>
  </si>
  <si>
    <t>CVI</t>
  </si>
  <si>
    <t>CVR Energy Inc</t>
  </si>
  <si>
    <t>CVS</t>
  </si>
  <si>
    <t>CVS Health Corp</t>
  </si>
  <si>
    <t>CYD</t>
  </si>
  <si>
    <t>China Yuchai International Ltd</t>
  </si>
  <si>
    <t>CZR</t>
  </si>
  <si>
    <t>Caesars Entertainment Corp</t>
  </si>
  <si>
    <t>D</t>
  </si>
  <si>
    <t>Dominion Energy Inc</t>
  </si>
  <si>
    <t>DAN</t>
  </si>
  <si>
    <t>Dana Inc</t>
  </si>
  <si>
    <t>DDAIF</t>
  </si>
  <si>
    <t>Daimler AG</t>
  </si>
  <si>
    <t>DDS</t>
  </si>
  <si>
    <t>Dillard''s Inc Class A</t>
  </si>
  <si>
    <t>DHI</t>
  </si>
  <si>
    <t>D.R. Horton Inc</t>
  </si>
  <si>
    <t>SPDR Dow Jones Industrial Avrg ETF</t>
  </si>
  <si>
    <t>DISCA</t>
  </si>
  <si>
    <t>Discovery Inc Class A</t>
  </si>
  <si>
    <t>DK</t>
  </si>
  <si>
    <t>Delek US Holdings Inc</t>
  </si>
  <si>
    <t>DS</t>
  </si>
  <si>
    <t>Drive Shack Inc</t>
  </si>
  <si>
    <t>DSKE</t>
  </si>
  <si>
    <t>Daseke Inc</t>
  </si>
  <si>
    <t>DYN</t>
  </si>
  <si>
    <t>Dynegy Inc</t>
  </si>
  <si>
    <t>iShares’ MSCI Emerging Markets ETF</t>
  </si>
  <si>
    <t>EMR</t>
  </si>
  <si>
    <t>Emerson Electric Co</t>
  </si>
  <si>
    <t>ENB</t>
  </si>
  <si>
    <t>Enbridge Inc</t>
  </si>
  <si>
    <t>ENPH</t>
  </si>
  <si>
    <t>Enphase Energy Inc</t>
  </si>
  <si>
    <t>ENSG</t>
  </si>
  <si>
    <t>Ensign Group Inc</t>
  </si>
  <si>
    <t>ENVA</t>
  </si>
  <si>
    <t>Enova International Inc</t>
  </si>
  <si>
    <t>EPD</t>
  </si>
  <si>
    <t>Enterprise Products Partners LP</t>
  </si>
  <si>
    <t>ET</t>
  </si>
  <si>
    <t>Energy Transfer LP</t>
  </si>
  <si>
    <t>EVRI</t>
  </si>
  <si>
    <t>Everi Holdings Inc</t>
  </si>
  <si>
    <t>EXPE</t>
  </si>
  <si>
    <t>Expedia Group Inc</t>
  </si>
  <si>
    <t>EXTN</t>
  </si>
  <si>
    <t>Exterran Corp</t>
  </si>
  <si>
    <t>EZPW</t>
  </si>
  <si>
    <t>EZCORP Inc</t>
  </si>
  <si>
    <t>F</t>
  </si>
  <si>
    <t>Ford Motor Co</t>
  </si>
  <si>
    <t>FANUY</t>
  </si>
  <si>
    <t>Fanuc Corp ADR</t>
  </si>
  <si>
    <t>FL</t>
  </si>
  <si>
    <t>Foot Locker Inc</t>
  </si>
  <si>
    <t>FLOW</t>
  </si>
  <si>
    <t>SPX FLOW Inc</t>
  </si>
  <si>
    <t>FOSL</t>
  </si>
  <si>
    <t>Fossil Group Inc</t>
  </si>
  <si>
    <t>FRGI</t>
  </si>
  <si>
    <t>Fiesta Restaurant Group Inc</t>
  </si>
  <si>
    <t>FTSI</t>
  </si>
  <si>
    <t>FTS International Inc</t>
  </si>
  <si>
    <t>VanEck Vectors Gold Miners ETF</t>
  </si>
  <si>
    <t>GES</t>
  </si>
  <si>
    <t>Guess? Inc</t>
  </si>
  <si>
    <t>GIII</t>
  </si>
  <si>
    <t>G-III Apparel Group Ltd</t>
  </si>
  <si>
    <t>GILD</t>
  </si>
  <si>
    <t>Gilead Sciences Inc</t>
  </si>
  <si>
    <t>GIS</t>
  </si>
  <si>
    <t>General Mills Inc</t>
  </si>
  <si>
    <t>SPDR® Gold Shares</t>
  </si>
  <si>
    <t>GM</t>
  </si>
  <si>
    <t>General Motors Co</t>
  </si>
  <si>
    <t>GPRK</t>
  </si>
  <si>
    <t>GeoPark Ltd</t>
  </si>
  <si>
    <t>GPRO</t>
  </si>
  <si>
    <t>GoPro Inc A</t>
  </si>
  <si>
    <t>GRFS</t>
  </si>
  <si>
    <t>Grifols SA ADR</t>
  </si>
  <si>
    <t>GRUB</t>
  </si>
  <si>
    <t>GrubHub Inc</t>
  </si>
  <si>
    <t>GSK</t>
  </si>
  <si>
    <t>GlaxoSmithKline PLC ADR</t>
  </si>
  <si>
    <t>GTN</t>
  </si>
  <si>
    <t>Gray Television Inc</t>
  </si>
  <si>
    <t>GWRE</t>
  </si>
  <si>
    <t>Guidewire Software Inc</t>
  </si>
  <si>
    <t>HBI</t>
  </si>
  <si>
    <t>Hanesbrands Inc</t>
  </si>
  <si>
    <t>HCC</t>
  </si>
  <si>
    <t>Warrior Met Coal Inc</t>
  </si>
  <si>
    <t>HEES</t>
  </si>
  <si>
    <t>H&amp;E Equipment Services Inc</t>
  </si>
  <si>
    <t>HFC</t>
  </si>
  <si>
    <t>HollyFrontier Corp</t>
  </si>
  <si>
    <t>HOFT</t>
  </si>
  <si>
    <t>Hooker Furniture Corp</t>
  </si>
  <si>
    <t>HOME</t>
  </si>
  <si>
    <t>At Home Group Inc</t>
  </si>
  <si>
    <t>HPQ</t>
  </si>
  <si>
    <t>HP Inc</t>
  </si>
  <si>
    <t>BetaPro S&amp;P 500 -2x Daily Bear ETF</t>
  </si>
  <si>
    <t>BetaPro S&amp;P 500 2x Daily Bull ETF</t>
  </si>
  <si>
    <t>Hertz Global Holdings Inc</t>
  </si>
  <si>
    <t>HUN</t>
  </si>
  <si>
    <t>Huntsman Corp</t>
  </si>
  <si>
    <t>iShares Gold Trust</t>
  </si>
  <si>
    <t>ICPT</t>
  </si>
  <si>
    <t>Intercept Pharmaceuticals Inc</t>
  </si>
  <si>
    <t>IFF</t>
  </si>
  <si>
    <t>International Flavors &amp; Fragrances Inc</t>
  </si>
  <si>
    <t>ILMN</t>
  </si>
  <si>
    <t>Illumina Inc</t>
  </si>
  <si>
    <t>IMBBY</t>
  </si>
  <si>
    <t>ING</t>
  </si>
  <si>
    <t>ING Groep NV ADR</t>
  </si>
  <si>
    <t>INGR</t>
  </si>
  <si>
    <t>Ingredion Inc</t>
  </si>
  <si>
    <t>ITGR</t>
  </si>
  <si>
    <t>Integer Holdings Corp</t>
  </si>
  <si>
    <t>iShares Core S&amp;P Total US Stock Market</t>
  </si>
  <si>
    <t>IVC</t>
  </si>
  <si>
    <t>Invacare Corp</t>
  </si>
  <si>
    <t>IVZ</t>
  </si>
  <si>
    <t>Invesco Ltd</t>
  </si>
  <si>
    <t>iShares Russell 2000 Value ETF</t>
  </si>
  <si>
    <t>JCI</t>
  </si>
  <si>
    <t>Johnson Controls International PLC</t>
  </si>
  <si>
    <t>JKS</t>
  </si>
  <si>
    <t>JinkoSolar Holding Co Ltd ADR</t>
  </si>
  <si>
    <t>JLL</t>
  </si>
  <si>
    <t>Jones Lang LaSalle Inc</t>
  </si>
  <si>
    <t>K</t>
  </si>
  <si>
    <t>Kellogg Co</t>
  </si>
  <si>
    <t>KBH</t>
  </si>
  <si>
    <t>KB Home</t>
  </si>
  <si>
    <t>KEN</t>
  </si>
  <si>
    <t>Kenon Holdings Ltd</t>
  </si>
  <si>
    <t>KFRC</t>
  </si>
  <si>
    <t>Kforce Inc</t>
  </si>
  <si>
    <t>KFY</t>
  </si>
  <si>
    <t>Korn Ferry</t>
  </si>
  <si>
    <t>KHC</t>
  </si>
  <si>
    <t>The Kraft Heinz Co</t>
  </si>
  <si>
    <t>KMPR</t>
  </si>
  <si>
    <t>Kemper Corp</t>
  </si>
  <si>
    <t>KO</t>
  </si>
  <si>
    <t>Coca-Cola Co</t>
  </si>
  <si>
    <t>KRA</t>
  </si>
  <si>
    <t>Kraton Corp</t>
  </si>
  <si>
    <t>KRC</t>
  </si>
  <si>
    <t>Kilroy Realty Corp</t>
  </si>
  <si>
    <t>KSS</t>
  </si>
  <si>
    <t>Kohl''s Corp</t>
  </si>
  <si>
    <t>LB</t>
  </si>
  <si>
    <t>L Brands Inc</t>
  </si>
  <si>
    <t>LE</t>
  </si>
  <si>
    <t>Lands'' End Inc</t>
  </si>
  <si>
    <t>LEN</t>
  </si>
  <si>
    <t>Lennar Corp</t>
  </si>
  <si>
    <t>LKQ</t>
  </si>
  <si>
    <t>LKQ Corp</t>
  </si>
  <si>
    <t>LL</t>
  </si>
  <si>
    <t>Lumber Liquidators Holdings Inc</t>
  </si>
  <si>
    <t>LTRPA</t>
  </si>
  <si>
    <t>Liberty TripAdvisor Holdings Inc Class A</t>
  </si>
  <si>
    <t>LYV</t>
  </si>
  <si>
    <t>Live Nation Entertainment Inc</t>
  </si>
  <si>
    <t>M</t>
  </si>
  <si>
    <t>Macy''s Inc</t>
  </si>
  <si>
    <t>MAC</t>
  </si>
  <si>
    <t>Macerich Co</t>
  </si>
  <si>
    <t>MAT</t>
  </si>
  <si>
    <t>Mattel Inc</t>
  </si>
  <si>
    <t>MCD</t>
  </si>
  <si>
    <t>McDonald''s Corp</t>
  </si>
  <si>
    <t>MCHP</t>
  </si>
  <si>
    <t>Microchip Technology Inc</t>
  </si>
  <si>
    <t>MCK</t>
  </si>
  <si>
    <t>McKesson Corp</t>
  </si>
  <si>
    <t>MDC</t>
  </si>
  <si>
    <t>M.D.C. Holdings Inc</t>
  </si>
  <si>
    <t>MDT</t>
  </si>
  <si>
    <t>Medtronic PLC</t>
  </si>
  <si>
    <t>MGI</t>
  </si>
  <si>
    <t>MoneyGram International Inc</t>
  </si>
  <si>
    <t>MGLN</t>
  </si>
  <si>
    <t>Magellan Health Inc</t>
  </si>
  <si>
    <t>MGM</t>
  </si>
  <si>
    <t>MGM Resorts International</t>
  </si>
  <si>
    <t>MLM</t>
  </si>
  <si>
    <t>Martin Marietta Materials Inc</t>
  </si>
  <si>
    <t>MMP</t>
  </si>
  <si>
    <t>Magellan Midstream Partners LP</t>
  </si>
  <si>
    <t>MOD</t>
  </si>
  <si>
    <t>Modine Manufacturing Co</t>
  </si>
  <si>
    <t>MOH</t>
  </si>
  <si>
    <t>Molina Healthcare Inc</t>
  </si>
  <si>
    <t>MOV</t>
  </si>
  <si>
    <t>Movado Group Inc</t>
  </si>
  <si>
    <t>MRK</t>
  </si>
  <si>
    <t>Merck &amp; Co Inc</t>
  </si>
  <si>
    <t>MSFT</t>
  </si>
  <si>
    <t>Microsoft Corp</t>
  </si>
  <si>
    <t>MTCH</t>
  </si>
  <si>
    <t>Match Group Inc</t>
  </si>
  <si>
    <t>MTOR</t>
  </si>
  <si>
    <t>Meritor Inc</t>
  </si>
  <si>
    <t>MTRN</t>
  </si>
  <si>
    <t>Materion Corp</t>
  </si>
  <si>
    <t>MTRX</t>
  </si>
  <si>
    <t>Matrix Service Co</t>
  </si>
  <si>
    <t>MTW</t>
  </si>
  <si>
    <t>Manitowoc Co Inc</t>
  </si>
  <si>
    <t>MUFG</t>
  </si>
  <si>
    <t>Mitsubishi UFJ Financial Group Inc ADR</t>
  </si>
  <si>
    <t>NAV</t>
  </si>
  <si>
    <t>Navistar International Corp</t>
  </si>
  <si>
    <t>NOG</t>
  </si>
  <si>
    <t>Northern Oil &amp; Gas Inc</t>
  </si>
  <si>
    <t>NOW</t>
  </si>
  <si>
    <t>ServiceNow Inc</t>
  </si>
  <si>
    <t>NRG</t>
  </si>
  <si>
    <t>NRG Energy Inc</t>
  </si>
  <si>
    <t>NSANY</t>
  </si>
  <si>
    <t>Nissan Motor Co Ltd ADR</t>
  </si>
  <si>
    <t>NSP</t>
  </si>
  <si>
    <t>Insperity Inc</t>
  </si>
  <si>
    <t>NUAN</t>
  </si>
  <si>
    <t>Nuance Communications Inc</t>
  </si>
  <si>
    <t>NVS</t>
  </si>
  <si>
    <t>Novartis AG ADR</t>
  </si>
  <si>
    <t>ODP</t>
  </si>
  <si>
    <t>Office Depot Inc</t>
  </si>
  <si>
    <t>OSTK</t>
  </si>
  <si>
    <t>Overstock.com Inc</t>
  </si>
  <si>
    <t>PBF</t>
  </si>
  <si>
    <t>PBF Energy Inc Class A</t>
  </si>
  <si>
    <t>PBH</t>
  </si>
  <si>
    <t>Prestige Consumer Healthcare Inc</t>
  </si>
  <si>
    <t>PBI</t>
  </si>
  <si>
    <t>Pitney Bowes Inc</t>
  </si>
  <si>
    <t>PBR</t>
  </si>
  <si>
    <t>Petroleo Brasileiro SA Petrobras ADR</t>
  </si>
  <si>
    <t>PCG</t>
  </si>
  <si>
    <t>PG&amp;E Corp</t>
  </si>
  <si>
    <t>PDCO</t>
  </si>
  <si>
    <t>Patterson Companies Inc</t>
  </si>
  <si>
    <t>PENN</t>
  </si>
  <si>
    <t>Penn National Gaming Inc</t>
  </si>
  <si>
    <t>PEP</t>
  </si>
  <si>
    <t>PepsiCo Inc</t>
  </si>
  <si>
    <t>PFE</t>
  </si>
  <si>
    <t>Pfizer Inc</t>
  </si>
  <si>
    <t>PG</t>
  </si>
  <si>
    <t>Procter &amp; Gamble Co</t>
  </si>
  <si>
    <t>PHG</t>
  </si>
  <si>
    <t>Royal Philips NV ADR</t>
  </si>
  <si>
    <t>PHM</t>
  </si>
  <si>
    <t>PulteGroup Inc</t>
  </si>
  <si>
    <t>PLUS</t>
  </si>
  <si>
    <t>ePlus Inc</t>
  </si>
  <si>
    <t>PM</t>
  </si>
  <si>
    <t>Philip Morris International Inc</t>
  </si>
  <si>
    <t>PPC</t>
  </si>
  <si>
    <t>Pilgrims Pride Corp</t>
  </si>
  <si>
    <t>PPL</t>
  </si>
  <si>
    <t>PPL Corp</t>
  </si>
  <si>
    <t>QNST</t>
  </si>
  <si>
    <t>QuinStreet Inc</t>
  </si>
  <si>
    <t>Invesco QQQ Trust</t>
  </si>
  <si>
    <t>QSR</t>
  </si>
  <si>
    <t>Restaurant Brands International Inc</t>
  </si>
  <si>
    <t>RBGLY</t>
  </si>
  <si>
    <t>Reckitt Benckiser Group PLC ADR</t>
  </si>
  <si>
    <t>RCII</t>
  </si>
  <si>
    <t>Rent-A-Center Inc</t>
  </si>
  <si>
    <t>RCM</t>
  </si>
  <si>
    <t>R1 RCM Inc</t>
  </si>
  <si>
    <t>RDNT</t>
  </si>
  <si>
    <t>RadNet Inc</t>
  </si>
  <si>
    <t>RES</t>
  </si>
  <si>
    <t>RPC Inc</t>
  </si>
  <si>
    <t>REVG</t>
  </si>
  <si>
    <t>REV Group Inc</t>
  </si>
  <si>
    <t>RFP</t>
  </si>
  <si>
    <t>Resolute Forest Products Inc</t>
  </si>
  <si>
    <t>RH</t>
  </si>
  <si>
    <t>RHHBY</t>
  </si>
  <si>
    <t>Roche Holding AG ADR</t>
  </si>
  <si>
    <t>RL</t>
  </si>
  <si>
    <t>Ralph Lauren Corp Class A</t>
  </si>
  <si>
    <t>RRC</t>
  </si>
  <si>
    <t>Range Resources Corp</t>
  </si>
  <si>
    <t>RUSHA</t>
  </si>
  <si>
    <t>Rush Enterprises Inc A</t>
  </si>
  <si>
    <t>ProShares Short Russell2000</t>
  </si>
  <si>
    <t>RYCEY</t>
  </si>
  <si>
    <t>Rolls-Royce Holdings PLC ADR</t>
  </si>
  <si>
    <t>SBUX</t>
  </si>
  <si>
    <t>Starbucks Corp</t>
  </si>
  <si>
    <t>Schwab US Broad Market</t>
  </si>
  <si>
    <t>SCHN</t>
  </si>
  <si>
    <t>Schnitzer Steel Industries Inc Class A</t>
  </si>
  <si>
    <t>ProShares UltraPro Short Dow30</t>
  </si>
  <si>
    <t>ProShares Ultra-Short S&amp;P 500</t>
  </si>
  <si>
    <t>SEM</t>
  </si>
  <si>
    <t>Select Medical Holdings Corp</t>
  </si>
  <si>
    <t>SGMS</t>
  </si>
  <si>
    <t>Scientific Games Corp Class A</t>
  </si>
  <si>
    <t>ProShares Short S&amp;P500</t>
  </si>
  <si>
    <t>SKY</t>
  </si>
  <si>
    <t>Skyline Champion Corp</t>
  </si>
  <si>
    <t>SKYW</t>
  </si>
  <si>
    <t>SkyWest Inc</t>
  </si>
  <si>
    <t>SLG</t>
  </si>
  <si>
    <t>SL Green Realty Corp</t>
  </si>
  <si>
    <t>SMCI</t>
  </si>
  <si>
    <t>Super Micro Computer Inc</t>
  </si>
  <si>
    <t>SOHU</t>
  </si>
  <si>
    <t>Sohu.com Ltd ADR</t>
  </si>
  <si>
    <t>SPB</t>
  </si>
  <si>
    <t>Spectrum Brands Holdings Inc</t>
  </si>
  <si>
    <t>SPTN</t>
  </si>
  <si>
    <t>SpartanNash Co</t>
  </si>
  <si>
    <t>Direxion Daily S&amp;P 500 Bull 3X Shares</t>
  </si>
  <si>
    <t>SQM</t>
  </si>
  <si>
    <t>Sociedad Quimica Y Minera De Chile SA ADR</t>
  </si>
  <si>
    <t>ProShares UltraPro Short QQQ</t>
  </si>
  <si>
    <t>SRI</t>
  </si>
  <si>
    <t>Stoneridge Inc</t>
  </si>
  <si>
    <t>ProShares Ultra S&amp;P 500</t>
  </si>
  <si>
    <t>SSP</t>
  </si>
  <si>
    <t>The E W Scripps Co Class A</t>
  </si>
  <si>
    <t>SYNA</t>
  </si>
  <si>
    <t>Synaptics Inc</t>
  </si>
  <si>
    <t>SYX</t>
  </si>
  <si>
    <t>Systemax Inc</t>
  </si>
  <si>
    <t>T</t>
  </si>
  <si>
    <t>AT&amp;T Inc</t>
  </si>
  <si>
    <t>TACO</t>
  </si>
  <si>
    <t>Del Taco Restaurants Inc</t>
  </si>
  <si>
    <t>TCEHY</t>
  </si>
  <si>
    <t>Tencent Holdings Ltd ADR</t>
  </si>
  <si>
    <t>TDOC</t>
  </si>
  <si>
    <t>Teladoc Health Inc</t>
  </si>
  <si>
    <t>TEF</t>
  </si>
  <si>
    <t>Telefonica SA ADR</t>
  </si>
  <si>
    <t>TEO</t>
  </si>
  <si>
    <t>Telecom Argentina SA ADR</t>
  </si>
  <si>
    <t>TGI</t>
  </si>
  <si>
    <t>Triumph Group Inc</t>
  </si>
  <si>
    <t>TGNA</t>
  </si>
  <si>
    <t>Tegna Inc</t>
  </si>
  <si>
    <t>THC</t>
  </si>
  <si>
    <t>Tenet Healthcare Corp</t>
  </si>
  <si>
    <t>THO</t>
  </si>
  <si>
    <t>Thor Industries Inc</t>
  </si>
  <si>
    <t>TISI</t>
  </si>
  <si>
    <t>Team Inc</t>
  </si>
  <si>
    <t>TITN</t>
  </si>
  <si>
    <t>Titan Machinery Inc</t>
  </si>
  <si>
    <t>TMST</t>
  </si>
  <si>
    <t>TimkenSteel Corp</t>
  </si>
  <si>
    <t>Direxion Daily Small Cap Bull 3x Shares</t>
  </si>
  <si>
    <t>TNDM</t>
  </si>
  <si>
    <t>Tandem Diabetes Care Inc</t>
  </si>
  <si>
    <t>TNET</t>
  </si>
  <si>
    <t>Trinet Group Inc</t>
  </si>
  <si>
    <t>TOL</t>
  </si>
  <si>
    <t>Toll Brothers Inc</t>
  </si>
  <si>
    <t>TOT</t>
  </si>
  <si>
    <t>Total SA ADR</t>
  </si>
  <si>
    <t>TPC</t>
  </si>
  <si>
    <t>Tutor Perini Corp</t>
  </si>
  <si>
    <t>ProShares UltraPro QQQ</t>
  </si>
  <si>
    <t>TRGP</t>
  </si>
  <si>
    <t>Targa Resources Corp</t>
  </si>
  <si>
    <t>TUSK</t>
  </si>
  <si>
    <t>Mammoth Energy Services Inc</t>
  </si>
  <si>
    <t>ProShares UltraShort Russell2000</t>
  </si>
  <si>
    <t>UCTT</t>
  </si>
  <si>
    <t>Ultra Clean Holdings Inc</t>
  </si>
  <si>
    <t>ProShares UltraPro Dow30</t>
  </si>
  <si>
    <t>UL</t>
  </si>
  <si>
    <t>Unilever PLC ADR</t>
  </si>
  <si>
    <t>ULH</t>
  </si>
  <si>
    <t>Universal Logistics Holdings Inc</t>
  </si>
  <si>
    <t>UNM</t>
  </si>
  <si>
    <t>Unum Group</t>
  </si>
  <si>
    <t>URBN</t>
  </si>
  <si>
    <t>Urban Outfitters Inc</t>
  </si>
  <si>
    <t>USCR</t>
  </si>
  <si>
    <t>US Concrete Inc</t>
  </si>
  <si>
    <t>Vanguard Canadian Aggregate Bond Index ETF</t>
  </si>
  <si>
    <t>VAC</t>
  </si>
  <si>
    <t>Marriott Vacations Worldwide Corp</t>
  </si>
  <si>
    <t>Vanguard FTSE Canada All Cap ETF</t>
  </si>
  <si>
    <t>Vanguard FTSE Canadian High Div Yld ETF</t>
  </si>
  <si>
    <t>VEEV</t>
  </si>
  <si>
    <t>Veeva Systems Inc Class A</t>
  </si>
  <si>
    <t>Vanguard All-Equity ETF Portfolio</t>
  </si>
  <si>
    <t>Vanguard S&amp;P 500 ETF</t>
  </si>
  <si>
    <t>Vanguard Intmdt-Term Trs ETF</t>
  </si>
  <si>
    <t>Vanguard Growth ETF Portfolio</t>
  </si>
  <si>
    <t>VHI</t>
  </si>
  <si>
    <t>Valhi Inc</t>
  </si>
  <si>
    <t>VLO</t>
  </si>
  <si>
    <t>Valero Energy Corp</t>
  </si>
  <si>
    <t>Vanguard Real Estate ETF</t>
  </si>
  <si>
    <t>VPG</t>
  </si>
  <si>
    <t>Vishay Precision Group Inc</t>
  </si>
  <si>
    <t>Vanguard FTSE Canadian Capped REIT ETF</t>
  </si>
  <si>
    <t>VRS</t>
  </si>
  <si>
    <t>Verso Corp A</t>
  </si>
  <si>
    <t>VSEC</t>
  </si>
  <si>
    <t>VSE Corp</t>
  </si>
  <si>
    <t>Vanguard S&amp;P 500 ETF CAD-Hedged</t>
  </si>
  <si>
    <t>Vanguard Total Stock Market</t>
  </si>
  <si>
    <t>VVI</t>
  </si>
  <si>
    <t>Viad Corp</t>
  </si>
  <si>
    <t>Vanguard FTSE Emerging Markets ETF</t>
  </si>
  <si>
    <t>WBK</t>
  </si>
  <si>
    <t>Westpac Banking Corp ADR</t>
  </si>
  <si>
    <t>WELL</t>
  </si>
  <si>
    <t>Welltower Inc</t>
  </si>
  <si>
    <t>WFC</t>
  </si>
  <si>
    <t>Wells Fargo &amp; Co</t>
  </si>
  <si>
    <t>WGO</t>
  </si>
  <si>
    <t>Winnebago Industries Inc</t>
  </si>
  <si>
    <t>WLK</t>
  </si>
  <si>
    <t>Westlake Chemical Corp</t>
  </si>
  <si>
    <t>WNC</t>
  </si>
  <si>
    <t>Wabash National Corp</t>
  </si>
  <si>
    <t>WOW</t>
  </si>
  <si>
    <t>WideOpenWest Inc</t>
  </si>
  <si>
    <t>WTI</t>
  </si>
  <si>
    <t>W&amp;T Offshore Inc</t>
  </si>
  <si>
    <t>X</t>
  </si>
  <si>
    <t>United States Steel Corp</t>
  </si>
  <si>
    <t>iShares Core MSCI All Country World ex Canada Index ETF</t>
  </si>
  <si>
    <t>iShares Core MSCI EAFE IMI Index ETF</t>
  </si>
  <si>
    <t>iShares S&amp;P/TSX 60 ETF</t>
  </si>
  <si>
    <t>XNET</t>
  </si>
  <si>
    <t>Xunlei Ltd ADR</t>
  </si>
  <si>
    <t>XOM</t>
  </si>
  <si>
    <t>Exxon Mobil Corp</t>
  </si>
  <si>
    <t>XPO</t>
  </si>
  <si>
    <t>XPO Logistics Inc</t>
  </si>
  <si>
    <t>iShares Core S&amp;P 500 Index ETF</t>
  </si>
  <si>
    <t>YUMC</t>
  </si>
  <si>
    <t>Yum China Holdings Inc</t>
  </si>
  <si>
    <t>BMO Low Volatility Canadian Equity ETF</t>
  </si>
  <si>
    <t>ZUMZ</t>
  </si>
  <si>
    <t>Zumiez Inc</t>
  </si>
  <si>
    <t>VET (VeChain)</t>
  </si>
  <si>
    <t>GameStop Corp</t>
  </si>
  <si>
    <t>BB</t>
  </si>
  <si>
    <t>BlackBerry Ltd</t>
  </si>
  <si>
    <t>KOSS</t>
  </si>
  <si>
    <t>Koss Corp</t>
  </si>
  <si>
    <t>NOK</t>
  </si>
  <si>
    <t>Nokia</t>
  </si>
  <si>
    <t>TLRY</t>
  </si>
  <si>
    <t>Tilray</t>
  </si>
  <si>
    <t>PLTR</t>
  </si>
  <si>
    <t>Palantir Technologies</t>
  </si>
  <si>
    <t>BBBY</t>
  </si>
  <si>
    <t>Bed Bath &amp; Beyond Inc</t>
  </si>
  <si>
    <t>ADA-CAD</t>
  </si>
  <si>
    <t>ALGO-CAD</t>
  </si>
  <si>
    <t>BCH-CAD</t>
  </si>
  <si>
    <t>BNB-CAD</t>
  </si>
  <si>
    <t>BTC-CAD</t>
  </si>
  <si>
    <t>DOGE-CAD</t>
  </si>
  <si>
    <t>EOS-CAD</t>
  </si>
  <si>
    <t>ETH-CAD</t>
  </si>
  <si>
    <t>ICP-CAD</t>
  </si>
  <si>
    <t>LINK-CAD</t>
  </si>
  <si>
    <t>LTC-CAD</t>
  </si>
  <si>
    <t>MATIC-CAD</t>
  </si>
  <si>
    <t>VET-CAD</t>
  </si>
  <si>
    <t>XLM-CAD</t>
  </si>
  <si>
    <t>XMR-CAD</t>
  </si>
  <si>
    <t>XRP-CAD</t>
  </si>
  <si>
    <t>ZIL-CAD</t>
  </si>
  <si>
    <t>AMC Entertainment Holdings Inc</t>
  </si>
  <si>
    <t>Athabasca Oil Corporation</t>
  </si>
  <si>
    <t>Gear Energy Ltd</t>
  </si>
  <si>
    <t>I3 Energy Plc</t>
  </si>
  <si>
    <t>Leaf Mobile Inc</t>
  </si>
  <si>
    <t>PMN.TO</t>
  </si>
  <si>
    <t>Promis Neurosciences Inc</t>
  </si>
  <si>
    <t>URL.CN</t>
  </si>
  <si>
    <t>NameSilo Technologies Corp</t>
  </si>
  <si>
    <t>Yes</t>
  </si>
  <si>
    <t>No</t>
  </si>
  <si>
    <t>FP.VN</t>
  </si>
  <si>
    <t>FP Newspapers Inc</t>
  </si>
  <si>
    <t>KDK.VN</t>
  </si>
  <si>
    <t>Kodiak Copper Corp</t>
  </si>
  <si>
    <t>Quote Avail?</t>
  </si>
  <si>
    <t>KUT.VN</t>
  </si>
  <si>
    <t>Redishred Capital Corp</t>
  </si>
  <si>
    <t>MTRX.VN</t>
  </si>
  <si>
    <t>Loop Insights Inc</t>
  </si>
  <si>
    <t>CYP.VN</t>
  </si>
  <si>
    <t>Cypress Development Corp</t>
  </si>
  <si>
    <t>SEV.VN</t>
  </si>
  <si>
    <t>Spectra7 Microsystems Inc</t>
  </si>
  <si>
    <t>Tamarack Valley Energy Ltd</t>
  </si>
  <si>
    <t>ALGO (Algorand)</t>
  </si>
  <si>
    <t>Horizons Enhanced Income Gold Producers ETF</t>
  </si>
  <si>
    <t>iShares Trust Core S&amp;P Small-Cap ETF</t>
  </si>
  <si>
    <t>Vanguard Long-Term Treasury ETF</t>
  </si>
  <si>
    <t>CBOE Volatility Index</t>
  </si>
  <si>
    <t>* Filter this list to only those with a quote available, then export it to make my watchlist</t>
  </si>
  <si>
    <t>ZLB.TO</t>
  </si>
  <si>
    <t>CGL.TO</t>
  </si>
  <si>
    <t>HSU.TO</t>
  </si>
  <si>
    <t>VCN.TO</t>
  </si>
  <si>
    <t>VDY.TO</t>
  </si>
  <si>
    <t>VFV.TO</t>
  </si>
  <si>
    <t>VSP.TO</t>
  </si>
  <si>
    <t>XAW.TO</t>
  </si>
  <si>
    <t>XEF.TO</t>
  </si>
  <si>
    <t>XIU.TO</t>
  </si>
  <si>
    <t>iShares Core S&amp;P 500 Index ETF (CAD-Hedged)</t>
  </si>
  <si>
    <t>XUS.TO</t>
  </si>
  <si>
    <t>HTZGQ</t>
  </si>
  <si>
    <t>VEQT.TO</t>
  </si>
  <si>
    <t>VGRO.TO</t>
  </si>
  <si>
    <t>Count</t>
  </si>
  <si>
    <t>3-Jun-21</t>
  </si>
  <si>
    <t>Instrument Type</t>
  </si>
  <si>
    <t>Price</t>
  </si>
  <si>
    <t>Previous Close</t>
  </si>
  <si>
    <t>GL Percent</t>
  </si>
  <si>
    <t>INDEX</t>
  </si>
  <si>
    <t>USD</t>
  </si>
  <si>
    <t>EQUITY</t>
  </si>
  <si>
    <t>CRYPTOCURRENCY</t>
  </si>
  <si>
    <t>CAD</t>
  </si>
  <si>
    <t>ETF</t>
  </si>
  <si>
    <t>Stake rewards</t>
  </si>
  <si>
    <t>Asset Type</t>
  </si>
  <si>
    <t>Exodus ATOM</t>
  </si>
  <si>
    <t>Coinbase ETH</t>
  </si>
  <si>
    <t>Coinbase MATIC</t>
  </si>
  <si>
    <t>Coinsmart ADA</t>
  </si>
  <si>
    <t>Daedalus ADA</t>
  </si>
  <si>
    <t>Exodus ADA</t>
  </si>
  <si>
    <t>Coinsmart XLM</t>
  </si>
  <si>
    <t>Exodus XLM</t>
  </si>
  <si>
    <t>Coinbase XLM</t>
  </si>
  <si>
    <t>Exodus DOT</t>
  </si>
  <si>
    <t>Coinsmart ETH</t>
  </si>
  <si>
    <t>BitBuy ETH</t>
  </si>
  <si>
    <t>Netcoins ETH</t>
  </si>
  <si>
    <t>Exodus ETH</t>
  </si>
  <si>
    <t>Bitbuy ETH</t>
  </si>
  <si>
    <t>Coinsmart EOS</t>
  </si>
  <si>
    <t>Exodus EOS</t>
  </si>
  <si>
    <t>Coinsmart XRP</t>
  </si>
  <si>
    <t>Yahoo Symbol</t>
  </si>
  <si>
    <t>All Assets</t>
  </si>
  <si>
    <t>Moved to new way of counting book value</t>
  </si>
  <si>
    <t>4-Jun-21</t>
  </si>
  <si>
    <t>5-Jun-21</t>
  </si>
  <si>
    <t>Transfer XLM to Exodus</t>
  </si>
  <si>
    <t>Transfer ETH to Exodus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</si>
</sst>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6" formatCode="&quot;$&quot;#,##0_);[Red]\(&quot;$&quot;#,##0\)"/>
    <numFmt numFmtId="8" formatCode="&quot;$&quot;#,##0.00_);[Red]\(&quot;$&quot;#,##0.00\)"/>
    <numFmt numFmtId="44" formatCode="_(&quot;$&quot;* #,##0.00_);_(&quot;$&quot;* \(#,##0.00\);_(&quot;$&quot;* &quot;-&quot;??_);_(@_)"/>
    <numFmt numFmtId="164" formatCode="[$-409]dd/mmm/yy;@"/>
    <numFmt numFmtId="165" formatCode="&quot;$&quot;#,##0.0000"/>
    <numFmt numFmtId="166" formatCode="&quot;$&quot;#,##0.00"/>
    <numFmt numFmtId="167" formatCode="&quot;$&quot;#,##0"/>
    <numFmt numFmtId="168" formatCode="0.0%"/>
    <numFmt numFmtId="169" formatCode="0000"/>
    <numFmt numFmtId="170" formatCode="0.0000"/>
    <numFmt numFmtId="171" formatCode="#,##0.00000000"/>
    <numFmt numFmtId="172" formatCode="[$-409]d/mmm/yy;@"/>
    <numFmt numFmtId="173" formatCode="0.0%;[Red]\(0.0%\)"/>
    <numFmt numFmtId="174" formatCode="[Green]0.0%;[Red]\(0.0%\)"/>
    <numFmt numFmtId="175" formatCode="0.0%;[Red]0.0%"/>
    <numFmt numFmtId="176" formatCode="0.00%;[Red]0.00%"/>
    <numFmt numFmtId="177" formatCode="0%;[Red]0%"/>
  </numFmts>
  <fonts count="44" x14ac:knownFonts="1">
    <font>
      <sz val="11"/>
      <color theme="1"/>
      <name val="Calibri"/>
      <family val="2"/>
      <scheme val="minor"/>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1"/>
      <color theme="1"/>
      <name val="Calibri"/>
      <family val="2"/>
      <scheme val="minor"/>
    </font>
    <font>
      <sz val="10"/>
      <color rgb="FF000000"/>
      <name val="Segoe UI Light"/>
      <family val="2"/>
    </font>
    <font>
      <u/>
      <sz val="11"/>
      <color theme="10"/>
      <name val="Calibri"/>
      <family val="2"/>
      <scheme val="minor"/>
    </font>
    <font>
      <sz val="10"/>
      <name val="Segoe UI Light"/>
      <family val="2"/>
    </font>
    <font>
      <b/>
      <sz val="14"/>
      <color theme="1"/>
      <name val="Segoe UI Light"/>
      <family val="2"/>
    </font>
    <font>
      <sz val="8"/>
      <name val="Calibri"/>
      <family val="2"/>
      <scheme val="minor"/>
    </font>
    <font>
      <b/>
      <sz val="10"/>
      <color theme="1"/>
      <name val="Segoe UI Light"/>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auto="1"/>
      </top>
      <bottom/>
      <diagonal/>
    </border>
  </borders>
  <cellStyleXfs count="5">
    <xf numFmtId="0" fontId="0" fillId="0" borderId="0"/>
    <xf numFmtId="9" fontId="37" fillId="0" borderId="0" applyFont="0" applyFill="0" applyBorder="0" applyAlignment="0" applyProtection="0"/>
    <xf numFmtId="0" fontId="39" fillId="0" borderId="0" applyNumberFormat="0" applyFill="0" applyBorder="0" applyAlignment="0" applyProtection="0"/>
    <xf numFmtId="0" fontId="41" fillId="0" borderId="0" applyNumberFormat="0" applyFill="0" applyProtection="0">
      <alignment vertical="center"/>
    </xf>
    <xf numFmtId="44" fontId="37" fillId="0" borderId="0" applyFont="0" applyFill="0" applyBorder="0" applyAlignment="0" applyProtection="0"/>
  </cellStyleXfs>
  <cellXfs count="213">
    <xf numFmtId="0" fontId="0" fillId="0" borderId="0" xfId="0"/>
    <xf numFmtId="0" fontId="36" fillId="0" borderId="0" xfId="0" applyFont="1" applyAlignment="1">
      <alignment vertical="center"/>
    </xf>
    <xf numFmtId="164" fontId="36" fillId="0" borderId="0" xfId="0" applyNumberFormat="1" applyFont="1" applyAlignment="1">
      <alignment vertical="center"/>
    </xf>
    <xf numFmtId="0" fontId="36" fillId="0" borderId="0" xfId="0" applyFont="1" applyAlignment="1">
      <alignment vertical="center" wrapText="1"/>
    </xf>
    <xf numFmtId="0" fontId="36" fillId="0" borderId="0" xfId="0" applyFont="1" applyAlignment="1">
      <alignment horizontal="center" vertical="center" wrapText="1"/>
    </xf>
    <xf numFmtId="0" fontId="36" fillId="0" borderId="0" xfId="0" applyFont="1" applyAlignment="1">
      <alignment horizontal="center" vertical="center"/>
    </xf>
    <xf numFmtId="165" fontId="36" fillId="0" borderId="0" xfId="0" applyNumberFormat="1" applyFont="1" applyAlignment="1">
      <alignment horizontal="center" vertical="center"/>
    </xf>
    <xf numFmtId="166" fontId="36" fillId="0" borderId="0" xfId="0" applyNumberFormat="1" applyFont="1" applyAlignment="1">
      <alignment horizontal="center" vertical="center"/>
    </xf>
    <xf numFmtId="0" fontId="35" fillId="0" borderId="0" xfId="0" applyFont="1" applyAlignment="1">
      <alignment horizontal="center" vertical="center" wrapText="1"/>
    </xf>
    <xf numFmtId="3" fontId="36" fillId="0" borderId="0" xfId="0" applyNumberFormat="1" applyFont="1" applyAlignment="1">
      <alignment horizontal="center" vertical="center"/>
    </xf>
    <xf numFmtId="167" fontId="36" fillId="0" borderId="0" xfId="0" applyNumberFormat="1" applyFont="1" applyAlignment="1">
      <alignment horizontal="center" vertical="center"/>
    </xf>
    <xf numFmtId="167" fontId="38" fillId="0" borderId="0" xfId="0" applyNumberFormat="1" applyFont="1" applyAlignment="1">
      <alignment horizontal="center" vertical="center"/>
    </xf>
    <xf numFmtId="164" fontId="35" fillId="0" borderId="0" xfId="0" applyNumberFormat="1" applyFont="1" applyAlignment="1">
      <alignment vertical="center"/>
    </xf>
    <xf numFmtId="9" fontId="38" fillId="0" borderId="0" xfId="1" applyFont="1" applyAlignment="1">
      <alignment horizontal="center" vertical="center"/>
    </xf>
    <xf numFmtId="164" fontId="34" fillId="0" borderId="0" xfId="0" applyNumberFormat="1" applyFont="1" applyAlignment="1">
      <alignment vertical="center"/>
    </xf>
    <xf numFmtId="167" fontId="34" fillId="0" borderId="0" xfId="0" applyNumberFormat="1" applyFont="1" applyBorder="1" applyAlignment="1">
      <alignment horizontal="center" vertical="center"/>
    </xf>
    <xf numFmtId="0" fontId="38" fillId="0" borderId="0" xfId="0" applyFont="1" applyAlignment="1">
      <alignment horizontal="center" vertical="center"/>
    </xf>
    <xf numFmtId="0" fontId="34" fillId="0" borderId="0" xfId="0" applyFont="1" applyAlignment="1">
      <alignment horizontal="center" vertical="center" wrapText="1"/>
    </xf>
    <xf numFmtId="168" fontId="38" fillId="0" borderId="0" xfId="1" applyNumberFormat="1" applyFont="1" applyAlignment="1">
      <alignment horizontal="center" vertical="center"/>
    </xf>
    <xf numFmtId="168" fontId="36" fillId="0" borderId="0" xfId="0" applyNumberFormat="1" applyFont="1" applyAlignment="1">
      <alignment vertical="center"/>
    </xf>
    <xf numFmtId="164" fontId="38" fillId="0" borderId="0" xfId="0" applyNumberFormat="1" applyFont="1" applyAlignment="1">
      <alignment horizontal="center" vertical="center"/>
    </xf>
    <xf numFmtId="0" fontId="38" fillId="0" borderId="0" xfId="0" applyFont="1" applyAlignment="1">
      <alignment horizontal="left" vertical="center" wrapText="1"/>
    </xf>
    <xf numFmtId="0" fontId="40" fillId="0" borderId="0" xfId="2" applyFont="1" applyAlignment="1">
      <alignment vertical="center" wrapText="1"/>
    </xf>
    <xf numFmtId="0" fontId="40" fillId="0" borderId="0" xfId="2" applyFont="1" applyAlignment="1">
      <alignment vertical="center"/>
    </xf>
    <xf numFmtId="0" fontId="40" fillId="0" borderId="0" xfId="2" applyNumberFormat="1" applyFont="1" applyAlignment="1">
      <alignment vertical="center" wrapText="1"/>
    </xf>
    <xf numFmtId="164" fontId="40" fillId="0" borderId="0" xfId="2" applyNumberFormat="1" applyFont="1" applyAlignment="1">
      <alignment vertical="center"/>
    </xf>
    <xf numFmtId="0" fontId="40" fillId="0" borderId="0" xfId="2" applyNumberFormat="1" applyFont="1" applyAlignment="1">
      <alignment vertical="center"/>
    </xf>
    <xf numFmtId="0" fontId="40" fillId="0" borderId="0" xfId="2" applyFont="1" applyAlignment="1">
      <alignment horizontal="center" vertical="center" wrapText="1"/>
    </xf>
    <xf numFmtId="164" fontId="40" fillId="0" borderId="0" xfId="2" applyNumberFormat="1" applyFont="1" applyAlignment="1">
      <alignment horizontal="center" vertical="center"/>
    </xf>
    <xf numFmtId="0" fontId="33" fillId="0" borderId="0" xfId="0" applyFont="1" applyAlignment="1">
      <alignment vertical="center" wrapText="1"/>
    </xf>
    <xf numFmtId="0" fontId="32" fillId="0" borderId="0" xfId="0" applyFont="1" applyAlignment="1">
      <alignment horizontal="center" vertical="center" wrapText="1"/>
    </xf>
    <xf numFmtId="164" fontId="31" fillId="0" borderId="0" xfId="0" applyNumberFormat="1" applyFont="1" applyAlignment="1">
      <alignment vertical="center"/>
    </xf>
    <xf numFmtId="0" fontId="31" fillId="0" borderId="0" xfId="0" applyFont="1" applyAlignment="1">
      <alignment vertical="center"/>
    </xf>
    <xf numFmtId="0" fontId="31" fillId="0" borderId="0" xfId="0" applyFont="1" applyAlignment="1">
      <alignment horizontal="left" vertical="center"/>
    </xf>
    <xf numFmtId="0" fontId="31" fillId="0" borderId="0" xfId="0" applyFont="1" applyAlignment="1">
      <alignment horizontal="center" vertical="center" wrapText="1"/>
    </xf>
    <xf numFmtId="0" fontId="30" fillId="0" borderId="0" xfId="0" applyFont="1" applyAlignment="1">
      <alignment horizontal="left" vertical="center" wrapText="1"/>
    </xf>
    <xf numFmtId="0" fontId="36" fillId="0" borderId="0" xfId="0" applyFont="1" applyAlignment="1">
      <alignment horizontal="left" vertical="center" wrapText="1"/>
    </xf>
    <xf numFmtId="0" fontId="41" fillId="0" borderId="0" xfId="3" applyAlignment="1">
      <alignment vertical="center"/>
    </xf>
    <xf numFmtId="0" fontId="29" fillId="0" borderId="0" xfId="0" applyFont="1" applyAlignment="1">
      <alignment vertical="center"/>
    </xf>
    <xf numFmtId="0" fontId="29" fillId="0" borderId="0" xfId="0" applyFont="1" applyAlignment="1">
      <alignment horizontal="left" vertical="center"/>
    </xf>
    <xf numFmtId="166" fontId="28" fillId="0" borderId="0" xfId="0" applyNumberFormat="1" applyFont="1" applyAlignment="1">
      <alignment horizontal="center" vertical="center"/>
    </xf>
    <xf numFmtId="0" fontId="28" fillId="0" borderId="0" xfId="0" applyFont="1" applyAlignment="1">
      <alignment horizontal="center" vertical="center" wrapText="1"/>
    </xf>
    <xf numFmtId="166" fontId="38" fillId="0" borderId="0" xfId="0" applyNumberFormat="1" applyFont="1" applyAlignment="1">
      <alignment horizontal="center" vertical="center"/>
    </xf>
    <xf numFmtId="4" fontId="36" fillId="0" borderId="0" xfId="0" applyNumberFormat="1" applyFont="1" applyAlignment="1">
      <alignment vertical="center"/>
    </xf>
    <xf numFmtId="4" fontId="28" fillId="0" borderId="0" xfId="0" applyNumberFormat="1" applyFont="1" applyAlignment="1">
      <alignment horizontal="center" vertical="center" wrapText="1"/>
    </xf>
    <xf numFmtId="171" fontId="28" fillId="0" borderId="0" xfId="0" applyNumberFormat="1" applyFont="1" applyAlignment="1">
      <alignment horizontal="center" vertical="center" wrapText="1"/>
    </xf>
    <xf numFmtId="171" fontId="38" fillId="0" borderId="0" xfId="0" applyNumberFormat="1" applyFont="1" applyAlignment="1">
      <alignment horizontal="center" vertical="center"/>
    </xf>
    <xf numFmtId="8" fontId="36" fillId="0" borderId="0" xfId="0" applyNumberFormat="1" applyFont="1" applyAlignment="1">
      <alignment horizontal="center" vertical="center"/>
    </xf>
    <xf numFmtId="0" fontId="43" fillId="0" borderId="0" xfId="0" applyFont="1" applyBorder="1" applyAlignment="1">
      <alignment horizontal="center" vertical="center"/>
    </xf>
    <xf numFmtId="0" fontId="27" fillId="0" borderId="0" xfId="0" applyFont="1" applyAlignment="1">
      <alignment vertical="center"/>
    </xf>
    <xf numFmtId="172" fontId="27" fillId="0" borderId="0" xfId="1" applyNumberFormat="1" applyFont="1" applyAlignment="1">
      <alignment horizontal="center" vertical="center"/>
    </xf>
    <xf numFmtId="1" fontId="36" fillId="0" borderId="0" xfId="0" applyNumberFormat="1" applyFont="1" applyAlignment="1">
      <alignment horizontal="center" vertical="center"/>
    </xf>
    <xf numFmtId="164" fontId="43" fillId="0" borderId="0" xfId="0" applyNumberFormat="1" applyFont="1" applyBorder="1" applyAlignment="1">
      <alignment horizontal="center" vertical="center"/>
    </xf>
    <xf numFmtId="0" fontId="26" fillId="0" borderId="0" xfId="0" applyFont="1" applyAlignment="1">
      <alignment vertical="center"/>
    </xf>
    <xf numFmtId="0" fontId="26" fillId="0" borderId="0" xfId="0" applyFont="1" applyAlignment="1">
      <alignment horizontal="center" vertical="center"/>
    </xf>
    <xf numFmtId="170" fontId="26" fillId="0" borderId="0" xfId="0" applyNumberFormat="1" applyFont="1" applyAlignment="1">
      <alignment vertical="center"/>
    </xf>
    <xf numFmtId="170" fontId="26" fillId="0" borderId="0" xfId="0" applyNumberFormat="1" applyFont="1" applyAlignment="1">
      <alignment horizontal="center" vertical="center"/>
    </xf>
    <xf numFmtId="170" fontId="26" fillId="0" borderId="0" xfId="0" applyNumberFormat="1" applyFont="1" applyAlignment="1">
      <alignment vertical="center" wrapText="1"/>
    </xf>
    <xf numFmtId="169" fontId="26" fillId="0" borderId="0" xfId="0" applyNumberFormat="1" applyFont="1" applyAlignment="1">
      <alignment horizontal="center" vertical="center"/>
    </xf>
    <xf numFmtId="164" fontId="26" fillId="0" borderId="0" xfId="0" applyNumberFormat="1" applyFont="1" applyAlignment="1">
      <alignment vertical="center"/>
    </xf>
    <xf numFmtId="170" fontId="26" fillId="2" borderId="0" xfId="0" applyNumberFormat="1" applyFont="1" applyFill="1" applyAlignment="1">
      <alignment vertical="center"/>
    </xf>
    <xf numFmtId="164" fontId="26" fillId="2" borderId="0" xfId="0" applyNumberFormat="1" applyFont="1" applyFill="1" applyAlignment="1">
      <alignment vertical="center"/>
    </xf>
    <xf numFmtId="166" fontId="26" fillId="0" borderId="0" xfId="0" applyNumberFormat="1" applyFont="1" applyAlignment="1">
      <alignment vertical="center"/>
    </xf>
    <xf numFmtId="164" fontId="26" fillId="0" borderId="0" xfId="0" applyNumberFormat="1" applyFont="1" applyFill="1" applyAlignment="1">
      <alignment vertical="center"/>
    </xf>
    <xf numFmtId="0" fontId="26" fillId="0" borderId="0" xfId="0" applyFont="1" applyAlignment="1">
      <alignment horizontal="center" vertical="center" wrapText="1"/>
    </xf>
    <xf numFmtId="0" fontId="25" fillId="0" borderId="0" xfId="0" applyFont="1" applyAlignment="1">
      <alignment vertical="center"/>
    </xf>
    <xf numFmtId="0" fontId="25" fillId="0" borderId="0" xfId="0" applyFont="1" applyAlignment="1">
      <alignment horizontal="left" vertical="center"/>
    </xf>
    <xf numFmtId="0" fontId="24" fillId="0" borderId="0" xfId="0" applyFont="1" applyAlignment="1">
      <alignment vertical="center"/>
    </xf>
    <xf numFmtId="170" fontId="24" fillId="0" borderId="0" xfId="0" applyNumberFormat="1" applyFont="1" applyAlignment="1">
      <alignment vertical="center"/>
    </xf>
    <xf numFmtId="164" fontId="24" fillId="0" borderId="0" xfId="0" applyNumberFormat="1" applyFont="1" applyFill="1" applyAlignment="1">
      <alignment vertical="center"/>
    </xf>
    <xf numFmtId="0" fontId="24" fillId="0" borderId="0" xfId="0" applyFont="1" applyAlignment="1">
      <alignment horizontal="left" vertical="center"/>
    </xf>
    <xf numFmtId="170" fontId="24" fillId="0" borderId="0" xfId="0" applyNumberFormat="1" applyFont="1" applyAlignment="1">
      <alignment horizontal="center" vertical="center" wrapText="1"/>
    </xf>
    <xf numFmtId="0" fontId="24" fillId="0" borderId="0" xfId="0" applyFont="1" applyAlignment="1">
      <alignment horizontal="center" vertical="center" wrapText="1"/>
    </xf>
    <xf numFmtId="6" fontId="36" fillId="0" borderId="0" xfId="0" applyNumberFormat="1" applyFont="1" applyAlignment="1">
      <alignment horizontal="center" vertical="center"/>
    </xf>
    <xf numFmtId="175" fontId="24" fillId="0" borderId="0" xfId="1" applyNumberFormat="1" applyFont="1" applyAlignment="1">
      <alignment horizontal="center" vertical="center"/>
    </xf>
    <xf numFmtId="170" fontId="40" fillId="0" borderId="0" xfId="0" applyNumberFormat="1" applyFont="1" applyAlignment="1">
      <alignment vertical="center"/>
    </xf>
    <xf numFmtId="0" fontId="23" fillId="0" borderId="0" xfId="0" applyFont="1" applyAlignment="1">
      <alignment horizontal="center" vertical="center"/>
    </xf>
    <xf numFmtId="0" fontId="23" fillId="0" borderId="0" xfId="0" applyFont="1" applyAlignment="1">
      <alignment vertical="center"/>
    </xf>
    <xf numFmtId="170" fontId="23" fillId="0" borderId="0" xfId="0" applyNumberFormat="1" applyFont="1" applyAlignment="1">
      <alignment vertical="center"/>
    </xf>
    <xf numFmtId="0" fontId="43" fillId="0" borderId="0" xfId="3" applyFont="1">
      <alignment vertical="center"/>
    </xf>
    <xf numFmtId="164" fontId="23" fillId="0" borderId="0" xfId="0" applyNumberFormat="1" applyFont="1" applyFill="1" applyAlignment="1">
      <alignment vertical="center"/>
    </xf>
    <xf numFmtId="164" fontId="43" fillId="0" borderId="0" xfId="3" applyNumberFormat="1" applyFont="1">
      <alignment vertical="center"/>
    </xf>
    <xf numFmtId="164" fontId="23" fillId="0" borderId="0" xfId="0" applyNumberFormat="1" applyFont="1" applyAlignment="1">
      <alignment vertical="center"/>
    </xf>
    <xf numFmtId="170" fontId="23" fillId="0" borderId="1" xfId="0" applyNumberFormat="1" applyFont="1" applyBorder="1" applyAlignment="1">
      <alignment horizontal="center" vertical="center"/>
    </xf>
    <xf numFmtId="166" fontId="23" fillId="2" borderId="1" xfId="0" applyNumberFormat="1" applyFont="1" applyFill="1" applyBorder="1" applyAlignment="1">
      <alignment horizontal="center" vertical="center"/>
    </xf>
    <xf numFmtId="8" fontId="23" fillId="0" borderId="0" xfId="0" applyNumberFormat="1" applyFont="1" applyAlignment="1">
      <alignment horizontal="center" vertical="center"/>
    </xf>
    <xf numFmtId="8" fontId="23" fillId="2" borderId="0" xfId="0" applyNumberFormat="1" applyFont="1" applyFill="1" applyAlignment="1">
      <alignment horizontal="center" vertical="center"/>
    </xf>
    <xf numFmtId="10" fontId="23" fillId="2" borderId="0" xfId="1" applyNumberFormat="1" applyFont="1" applyFill="1" applyAlignment="1">
      <alignment horizontal="center" vertical="center"/>
    </xf>
    <xf numFmtId="0" fontId="23" fillId="0" borderId="0" xfId="0" applyFont="1" applyAlignment="1">
      <alignment vertical="center" wrapText="1"/>
    </xf>
    <xf numFmtId="0" fontId="23" fillId="0" borderId="0" xfId="0" applyFont="1" applyAlignment="1">
      <alignment horizontal="center" vertical="center" wrapText="1"/>
    </xf>
    <xf numFmtId="164" fontId="23" fillId="0" borderId="0" xfId="0" applyNumberFormat="1" applyFont="1" applyAlignment="1">
      <alignment horizontal="center" vertical="center" wrapText="1"/>
    </xf>
    <xf numFmtId="44" fontId="23" fillId="0" borderId="0" xfId="4" applyFont="1" applyAlignment="1">
      <alignment vertical="center" wrapText="1"/>
    </xf>
    <xf numFmtId="8" fontId="23" fillId="2" borderId="0" xfId="1" applyNumberFormat="1" applyFont="1" applyFill="1" applyAlignment="1">
      <alignment horizontal="center" vertical="center" wrapText="1"/>
    </xf>
    <xf numFmtId="173" fontId="23" fillId="2" borderId="0" xfId="1" applyNumberFormat="1" applyFont="1" applyFill="1" applyAlignment="1">
      <alignment horizontal="center" vertical="center" wrapText="1"/>
    </xf>
    <xf numFmtId="173" fontId="23" fillId="0" borderId="0" xfId="1" applyNumberFormat="1" applyFont="1" applyAlignment="1">
      <alignment horizontal="center" vertical="center" wrapText="1"/>
    </xf>
    <xf numFmtId="174" fontId="23" fillId="0" borderId="0" xfId="1" applyNumberFormat="1" applyFont="1" applyAlignment="1">
      <alignment horizontal="center" vertical="center" wrapText="1"/>
    </xf>
    <xf numFmtId="176" fontId="36" fillId="0" borderId="0" xfId="0" applyNumberFormat="1" applyFont="1" applyAlignment="1">
      <alignment horizontal="center" vertical="center"/>
    </xf>
    <xf numFmtId="177" fontId="36" fillId="0" borderId="0" xfId="0" applyNumberFormat="1" applyFont="1" applyAlignment="1">
      <alignment horizontal="center" vertical="center"/>
    </xf>
    <xf numFmtId="164" fontId="22" fillId="0" borderId="0" xfId="0" applyNumberFormat="1" applyFont="1" applyAlignment="1">
      <alignment horizontal="center" vertical="center" wrapText="1"/>
    </xf>
    <xf numFmtId="44" fontId="22" fillId="0" borderId="0" xfId="4" applyFont="1" applyAlignment="1">
      <alignment vertical="center" wrapText="1"/>
    </xf>
    <xf numFmtId="8" fontId="22" fillId="2" borderId="0" xfId="1" applyNumberFormat="1" applyFont="1" applyFill="1" applyAlignment="1">
      <alignment horizontal="center" vertical="center" wrapText="1"/>
    </xf>
    <xf numFmtId="173" fontId="22" fillId="2" borderId="0" xfId="1" applyNumberFormat="1" applyFont="1" applyFill="1" applyAlignment="1">
      <alignment horizontal="center" vertical="center" wrapText="1"/>
    </xf>
    <xf numFmtId="173" fontId="22" fillId="0" borderId="0" xfId="1" applyNumberFormat="1" applyFont="1" applyAlignment="1">
      <alignment horizontal="center" vertical="center" wrapText="1"/>
    </xf>
    <xf numFmtId="174" fontId="22" fillId="0" borderId="0" xfId="1" applyNumberFormat="1" applyFont="1" applyAlignment="1">
      <alignment horizontal="center" vertical="center" wrapText="1"/>
    </xf>
    <xf numFmtId="164" fontId="21" fillId="0" borderId="0" xfId="0" applyNumberFormat="1" applyFont="1" applyAlignment="1">
      <alignment horizontal="center" vertical="center" wrapText="1"/>
    </xf>
    <xf numFmtId="44" fontId="21" fillId="0" borderId="0" xfId="4" applyFont="1" applyAlignment="1">
      <alignment vertical="center" wrapText="1"/>
    </xf>
    <xf numFmtId="8" fontId="21" fillId="2" borderId="0" xfId="1" applyNumberFormat="1" applyFont="1" applyFill="1" applyAlignment="1">
      <alignment horizontal="center" vertical="center" wrapText="1"/>
    </xf>
    <xf numFmtId="173" fontId="21" fillId="2" borderId="0" xfId="1" applyNumberFormat="1" applyFont="1" applyFill="1" applyAlignment="1">
      <alignment horizontal="center" vertical="center" wrapText="1"/>
    </xf>
    <xf numFmtId="173" fontId="21" fillId="0" borderId="0" xfId="1" applyNumberFormat="1" applyFont="1" applyAlignment="1">
      <alignment horizontal="center" vertical="center" wrapText="1"/>
    </xf>
    <xf numFmtId="174" fontId="21" fillId="0" borderId="0" xfId="1" applyNumberFormat="1" applyFont="1" applyAlignment="1">
      <alignment horizontal="center" vertical="center" wrapText="1"/>
    </xf>
    <xf numFmtId="164" fontId="20" fillId="0" borderId="0" xfId="0" applyNumberFormat="1" applyFont="1" applyAlignment="1">
      <alignment horizontal="center" vertical="center" wrapText="1"/>
    </xf>
    <xf numFmtId="44" fontId="20" fillId="0" borderId="0" xfId="4" applyFont="1" applyAlignment="1">
      <alignment vertical="center" wrapText="1"/>
    </xf>
    <xf numFmtId="8" fontId="20" fillId="2" borderId="0" xfId="1" applyNumberFormat="1" applyFont="1" applyFill="1" applyAlignment="1">
      <alignment horizontal="center" vertical="center" wrapText="1"/>
    </xf>
    <xf numFmtId="173" fontId="20" fillId="2" borderId="0" xfId="1" applyNumberFormat="1" applyFont="1" applyFill="1" applyAlignment="1">
      <alignment horizontal="center" vertical="center" wrapText="1"/>
    </xf>
    <xf numFmtId="173" fontId="20" fillId="0" borderId="0" xfId="1" applyNumberFormat="1" applyFont="1" applyAlignment="1">
      <alignment horizontal="center" vertical="center" wrapText="1"/>
    </xf>
    <xf numFmtId="174" fontId="20" fillId="0" borderId="0" xfId="1" applyNumberFormat="1" applyFont="1" applyAlignment="1">
      <alignment horizontal="center" vertical="center" wrapText="1"/>
    </xf>
    <xf numFmtId="0" fontId="19" fillId="0" borderId="0" xfId="0" applyFont="1" applyAlignment="1">
      <alignment vertical="center"/>
    </xf>
    <xf numFmtId="170" fontId="19" fillId="0" borderId="0" xfId="0" applyNumberFormat="1" applyFont="1" applyAlignment="1">
      <alignment vertical="center"/>
    </xf>
    <xf numFmtId="164" fontId="19" fillId="0" borderId="0" xfId="0" applyNumberFormat="1" applyFont="1" applyFill="1" applyAlignment="1">
      <alignment vertical="center"/>
    </xf>
    <xf numFmtId="164" fontId="18" fillId="0" borderId="0" xfId="0" applyNumberFormat="1" applyFont="1" applyAlignment="1">
      <alignment horizontal="center" vertical="center" wrapText="1"/>
    </xf>
    <xf numFmtId="44" fontId="18" fillId="0" borderId="0" xfId="4" applyFont="1" applyAlignment="1">
      <alignment vertical="center" wrapText="1"/>
    </xf>
    <xf numFmtId="8" fontId="18" fillId="2" borderId="0" xfId="1" applyNumberFormat="1" applyFont="1" applyFill="1" applyAlignment="1">
      <alignment horizontal="center" vertical="center" wrapText="1"/>
    </xf>
    <xf numFmtId="173" fontId="18" fillId="2" borderId="0" xfId="1" applyNumberFormat="1" applyFont="1" applyFill="1" applyAlignment="1">
      <alignment horizontal="center" vertical="center" wrapText="1"/>
    </xf>
    <xf numFmtId="173" fontId="18" fillId="0" borderId="0" xfId="1" applyNumberFormat="1" applyFont="1" applyAlignment="1">
      <alignment horizontal="center" vertical="center" wrapText="1"/>
    </xf>
    <xf numFmtId="174" fontId="18" fillId="0" borderId="0" xfId="1" applyNumberFormat="1" applyFont="1" applyAlignment="1">
      <alignment horizontal="center" vertical="center" wrapText="1"/>
    </xf>
    <xf numFmtId="164" fontId="17" fillId="0" borderId="0" xfId="0" applyNumberFormat="1" applyFont="1" applyFill="1" applyAlignment="1">
      <alignment vertical="center"/>
    </xf>
    <xf numFmtId="164" fontId="16" fillId="0" borderId="0" xfId="0" applyNumberFormat="1" applyFont="1" applyFill="1" applyAlignment="1">
      <alignment vertical="center"/>
    </xf>
    <xf numFmtId="0" fontId="16" fillId="0" borderId="0" xfId="0" applyFont="1" applyAlignment="1">
      <alignment vertical="center"/>
    </xf>
    <xf numFmtId="170" fontId="16" fillId="0" borderId="0" xfId="0" applyNumberFormat="1" applyFont="1" applyAlignment="1">
      <alignment vertical="center"/>
    </xf>
    <xf numFmtId="164" fontId="15" fillId="0" borderId="0" xfId="0" applyNumberFormat="1" applyFont="1" applyFill="1" applyAlignment="1">
      <alignment vertical="center"/>
    </xf>
    <xf numFmtId="164" fontId="14" fillId="0" borderId="0" xfId="0" applyNumberFormat="1" applyFont="1" applyAlignment="1">
      <alignment horizontal="center" vertical="center" wrapText="1"/>
    </xf>
    <xf numFmtId="44" fontId="14" fillId="0" borderId="0" xfId="4" applyFont="1" applyAlignment="1">
      <alignment vertical="center" wrapText="1"/>
    </xf>
    <xf numFmtId="8" fontId="14" fillId="2" borderId="0" xfId="1" applyNumberFormat="1" applyFont="1" applyFill="1" applyAlignment="1">
      <alignment horizontal="center" vertical="center" wrapText="1"/>
    </xf>
    <xf numFmtId="173" fontId="14" fillId="2" borderId="0" xfId="1" applyNumberFormat="1" applyFont="1" applyFill="1" applyAlignment="1">
      <alignment horizontal="center" vertical="center" wrapText="1"/>
    </xf>
    <xf numFmtId="173" fontId="14" fillId="0" borderId="0" xfId="1" applyNumberFormat="1" applyFont="1" applyAlignment="1">
      <alignment horizontal="center" vertical="center" wrapText="1"/>
    </xf>
    <xf numFmtId="174" fontId="14" fillId="0" borderId="0" xfId="1" applyNumberFormat="1" applyFont="1" applyAlignment="1">
      <alignment horizontal="center" vertical="center" wrapText="1"/>
    </xf>
    <xf numFmtId="164" fontId="13" fillId="0" borderId="0" xfId="0" applyNumberFormat="1" applyFont="1" applyAlignment="1">
      <alignment horizontal="center" vertical="center" wrapText="1"/>
    </xf>
    <xf numFmtId="44" fontId="13" fillId="0" borderId="0" xfId="4" applyFont="1" applyAlignment="1">
      <alignment vertical="center" wrapText="1"/>
    </xf>
    <xf numFmtId="8" fontId="13" fillId="2" borderId="0" xfId="1" applyNumberFormat="1" applyFont="1" applyFill="1" applyAlignment="1">
      <alignment horizontal="center" vertical="center" wrapText="1"/>
    </xf>
    <xf numFmtId="173" fontId="13" fillId="2" borderId="0" xfId="1" applyNumberFormat="1" applyFont="1" applyFill="1" applyAlignment="1">
      <alignment horizontal="center" vertical="center" wrapText="1"/>
    </xf>
    <xf numFmtId="173" fontId="13" fillId="0" borderId="0" xfId="1" applyNumberFormat="1" applyFont="1" applyAlignment="1">
      <alignment horizontal="center" vertical="center" wrapText="1"/>
    </xf>
    <xf numFmtId="174" fontId="13" fillId="0" borderId="0" xfId="1" applyNumberFormat="1" applyFont="1" applyAlignment="1">
      <alignment horizontal="center" vertical="center" wrapText="1"/>
    </xf>
    <xf numFmtId="0" fontId="13" fillId="0" borderId="0" xfId="0" applyFont="1" applyAlignment="1">
      <alignment vertical="center"/>
    </xf>
    <xf numFmtId="164" fontId="12" fillId="0" borderId="0" xfId="0" applyNumberFormat="1" applyFont="1" applyAlignment="1">
      <alignment horizontal="center" vertical="center" wrapText="1"/>
    </xf>
    <xf numFmtId="44" fontId="12" fillId="0" borderId="0" xfId="4" applyFont="1" applyAlignment="1">
      <alignment vertical="center" wrapText="1"/>
    </xf>
    <xf numFmtId="8" fontId="12" fillId="2" borderId="0" xfId="1" applyNumberFormat="1" applyFont="1" applyFill="1" applyAlignment="1">
      <alignment horizontal="center" vertical="center" wrapText="1"/>
    </xf>
    <xf numFmtId="173" fontId="12" fillId="2" borderId="0" xfId="1" applyNumberFormat="1" applyFont="1" applyFill="1" applyAlignment="1">
      <alignment horizontal="center" vertical="center" wrapText="1"/>
    </xf>
    <xf numFmtId="173" fontId="12" fillId="0" borderId="0" xfId="1" applyNumberFormat="1" applyFont="1" applyAlignment="1">
      <alignment horizontal="center" vertical="center" wrapText="1"/>
    </xf>
    <xf numFmtId="174" fontId="12" fillId="0" borderId="0" xfId="1" applyNumberFormat="1" applyFont="1" applyAlignment="1">
      <alignment horizontal="center" vertical="center" wrapText="1"/>
    </xf>
    <xf numFmtId="164" fontId="11" fillId="0" borderId="0" xfId="0" applyNumberFormat="1" applyFont="1" applyAlignment="1">
      <alignment horizontal="center" vertical="center" wrapText="1"/>
    </xf>
    <xf numFmtId="44" fontId="11" fillId="0" borderId="0" xfId="4" applyFont="1" applyAlignment="1">
      <alignment vertical="center" wrapText="1"/>
    </xf>
    <xf numFmtId="8" fontId="11" fillId="2" borderId="0" xfId="1" applyNumberFormat="1" applyFont="1" applyFill="1" applyAlignment="1">
      <alignment horizontal="center" vertical="center" wrapText="1"/>
    </xf>
    <xf numFmtId="173" fontId="11" fillId="2" borderId="0" xfId="1" applyNumberFormat="1" applyFont="1" applyFill="1" applyAlignment="1">
      <alignment horizontal="center" vertical="center" wrapText="1"/>
    </xf>
    <xf numFmtId="173" fontId="11" fillId="0" borderId="0" xfId="1" applyNumberFormat="1" applyFont="1" applyAlignment="1">
      <alignment horizontal="center" vertical="center" wrapText="1"/>
    </xf>
    <xf numFmtId="174" fontId="11" fillId="0" borderId="0" xfId="1" applyNumberFormat="1" applyFont="1" applyAlignment="1">
      <alignment horizontal="center" vertical="center" wrapText="1"/>
    </xf>
    <xf numFmtId="164" fontId="10" fillId="0" borderId="0" xfId="0" applyNumberFormat="1" applyFont="1" applyAlignment="1">
      <alignment horizontal="center" vertical="center" wrapText="1"/>
    </xf>
    <xf numFmtId="44" fontId="10" fillId="0" borderId="0" xfId="4" applyFont="1" applyAlignment="1">
      <alignment vertical="center" wrapText="1"/>
    </xf>
    <xf numFmtId="8" fontId="10" fillId="2" borderId="0" xfId="1" applyNumberFormat="1" applyFont="1" applyFill="1" applyAlignment="1">
      <alignment horizontal="center" vertical="center" wrapText="1"/>
    </xf>
    <xf numFmtId="173" fontId="10" fillId="2" borderId="0" xfId="1" applyNumberFormat="1" applyFont="1" applyFill="1" applyAlignment="1">
      <alignment horizontal="center" vertical="center" wrapText="1"/>
    </xf>
    <xf numFmtId="173" fontId="10" fillId="0" borderId="0" xfId="1" applyNumberFormat="1" applyFont="1" applyAlignment="1">
      <alignment horizontal="center" vertical="center" wrapText="1"/>
    </xf>
    <xf numFmtId="174" fontId="10" fillId="0" borderId="0" xfId="1" applyNumberFormat="1" applyFont="1" applyAlignment="1">
      <alignment horizontal="center" vertical="center" wrapText="1"/>
    </xf>
    <xf numFmtId="0" fontId="9" fillId="0" borderId="0" xfId="0" applyFont="1" applyAlignment="1">
      <alignment vertical="center"/>
    </xf>
    <xf numFmtId="164" fontId="9" fillId="0" borderId="0" xfId="0" applyNumberFormat="1" applyFont="1" applyFill="1" applyAlignment="1">
      <alignment vertical="center"/>
    </xf>
    <xf numFmtId="166" fontId="43" fillId="0" borderId="0" xfId="0" applyNumberFormat="1" applyFont="1" applyAlignment="1">
      <alignment horizontal="center" vertical="center"/>
    </xf>
    <xf numFmtId="167" fontId="36" fillId="0" borderId="0" xfId="4" applyNumberFormat="1" applyFont="1" applyAlignment="1">
      <alignment horizontal="center" vertical="center"/>
    </xf>
    <xf numFmtId="0" fontId="8" fillId="0" borderId="0" xfId="0" applyNumberFormat="1" applyFont="1" applyAlignment="1">
      <alignment vertical="center"/>
    </xf>
    <xf numFmtId="0" fontId="8" fillId="0" borderId="0" xfId="0" applyFont="1" applyAlignment="1">
      <alignment vertical="center"/>
    </xf>
    <xf numFmtId="164" fontId="8" fillId="0" borderId="0" xfId="0" applyNumberFormat="1" applyFont="1" applyAlignment="1">
      <alignment horizontal="center" vertical="center" wrapText="1"/>
    </xf>
    <xf numFmtId="44" fontId="8" fillId="0" borderId="0" xfId="4" applyFont="1" applyAlignment="1">
      <alignment vertical="center" wrapText="1"/>
    </xf>
    <xf numFmtId="8" fontId="8" fillId="2" borderId="0" xfId="1" applyNumberFormat="1" applyFont="1" applyFill="1" applyAlignment="1">
      <alignment horizontal="center" vertical="center" wrapText="1"/>
    </xf>
    <xf numFmtId="173" fontId="8" fillId="2" borderId="0" xfId="1" applyNumberFormat="1" applyFont="1" applyFill="1" applyAlignment="1">
      <alignment horizontal="center" vertical="center" wrapText="1"/>
    </xf>
    <xf numFmtId="173" fontId="8" fillId="0" borderId="0" xfId="1" applyNumberFormat="1" applyFont="1" applyAlignment="1">
      <alignment horizontal="center" vertical="center" wrapText="1"/>
    </xf>
    <xf numFmtId="174" fontId="8" fillId="0" borderId="0" xfId="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wrapText="1"/>
    </xf>
    <xf numFmtId="0" fontId="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4" fillId="0" borderId="0" xfId="0" applyFont="1" applyAlignment="1">
      <alignment vertical="center"/>
    </xf>
    <xf numFmtId="164" fontId="4" fillId="0" borderId="0" xfId="0" applyNumberFormat="1" applyFont="1" applyAlignment="1">
      <alignment horizontal="center" vertical="center" wrapText="1"/>
    </xf>
    <xf numFmtId="44" fontId="4" fillId="0" borderId="0" xfId="4" applyFont="1" applyAlignment="1">
      <alignment vertical="center" wrapText="1"/>
    </xf>
    <xf numFmtId="8" fontId="4" fillId="2" borderId="0" xfId="1" applyNumberFormat="1" applyFont="1" applyFill="1" applyAlignment="1">
      <alignment horizontal="center" vertical="center" wrapText="1"/>
    </xf>
    <xf numFmtId="173" fontId="4" fillId="2" borderId="0" xfId="1" applyNumberFormat="1" applyFont="1" applyFill="1" applyAlignment="1">
      <alignment horizontal="center" vertical="center" wrapText="1"/>
    </xf>
    <xf numFmtId="173" fontId="4" fillId="0" borderId="0" xfId="1" applyNumberFormat="1" applyFont="1" applyAlignment="1">
      <alignment horizontal="center" vertical="center" wrapText="1"/>
    </xf>
    <xf numFmtId="174" fontId="4" fillId="0" borderId="0" xfId="1" applyNumberFormat="1" applyFont="1" applyAlignment="1">
      <alignment horizontal="center" vertical="center" wrapText="1"/>
    </xf>
    <xf numFmtId="0" fontId="4" fillId="0" borderId="0" xfId="0" applyNumberFormat="1" applyFont="1" applyAlignment="1">
      <alignment vertical="center"/>
    </xf>
    <xf numFmtId="172" fontId="9" fillId="0" borderId="0" xfId="0" applyNumberFormat="1" applyFont="1" applyAlignment="1">
      <alignment horizontal="center" vertical="center"/>
    </xf>
    <xf numFmtId="164" fontId="3" fillId="0" borderId="1" xfId="0" applyNumberFormat="1" applyFont="1" applyBorder="1" applyAlignment="1">
      <alignment horizontal="center" vertical="center"/>
    </xf>
    <xf numFmtId="0" fontId="0" fillId="0" borderId="0" xfId="0" applyAlignment="1">
      <alignment vertical="center"/>
    </xf>
    <xf numFmtId="0" fontId="0" fillId="0" borderId="0" xfId="0" applyNumberFormat="1" applyAlignment="1">
      <alignment vertical="center"/>
    </xf>
    <xf numFmtId="0" fontId="2" fillId="0" borderId="0" xfId="0" applyFont="1" applyAlignment="1">
      <alignment horizontal="center" vertical="center" wrapText="1"/>
    </xf>
    <xf numFmtId="0" fontId="1" fillId="0" borderId="0" xfId="0" applyFont="1" applyAlignment="1">
      <alignment vertical="center"/>
    </xf>
    <xf numFmtId="164" fontId="1" fillId="0" borderId="0" xfId="0" applyNumberFormat="1" applyFont="1" applyFill="1" applyAlignment="1">
      <alignment vertical="center"/>
    </xf>
    <xf numFmtId="0" fontId="1" fillId="0" borderId="0" xfId="0" applyFont="1" applyAlignment="1">
      <alignment horizontal="center" vertical="center"/>
    </xf>
    <xf numFmtId="170" fontId="1" fillId="0" borderId="0" xfId="0" applyNumberFormat="1" applyFont="1" applyAlignment="1">
      <alignment vertical="center"/>
    </xf>
    <xf numFmtId="170" fontId="1" fillId="0" borderId="0" xfId="0" applyNumberFormat="1" applyFont="1" applyAlignment="1">
      <alignment horizontal="center" vertical="center"/>
    </xf>
    <xf numFmtId="6" fontId="1" fillId="0" borderId="0" xfId="0" applyNumberFormat="1" applyFont="1" applyAlignment="1">
      <alignment horizontal="center" vertical="center"/>
    </xf>
    <xf numFmtId="0" fontId="1" fillId="0" borderId="0" xfId="0" applyFont="1" applyAlignment="1">
      <alignment horizontal="center" vertical="center" wrapText="1"/>
    </xf>
    <xf numFmtId="175" fontId="1" fillId="0" borderId="0" xfId="0" applyNumberFormat="1" applyFont="1" applyAlignment="1">
      <alignment horizontal="center" vertical="center"/>
    </xf>
    <xf numFmtId="0" fontId="1" fillId="0" borderId="0" xfId="0" applyFont="1" applyAlignment="1">
      <alignment vertical="center" wrapText="1"/>
    </xf>
    <xf numFmtId="0" fontId="6" fillId="0" borderId="0" xfId="0" applyFont="1" applyAlignment="1">
      <alignment horizontal="center" vertical="center"/>
    </xf>
    <xf numFmtId="164" fontId="1" fillId="0" borderId="0" xfId="0" applyNumberFormat="1" applyFont="1" applyAlignment="1">
      <alignment horizontal="center" vertical="center" wrapText="1"/>
    </xf>
    <xf numFmtId="44" fontId="1" fillId="0" borderId="0" xfId="4" applyFont="1" applyAlignment="1">
      <alignment vertical="center" wrapText="1"/>
    </xf>
    <xf numFmtId="8" fontId="1" fillId="2" borderId="0" xfId="1" applyNumberFormat="1" applyFont="1" applyFill="1" applyAlignment="1">
      <alignment horizontal="center" vertical="center" wrapText="1"/>
    </xf>
    <xf numFmtId="173" fontId="1" fillId="2" borderId="0" xfId="1" applyNumberFormat="1" applyFont="1" applyFill="1" applyAlignment="1">
      <alignment horizontal="center" vertical="center" wrapText="1"/>
    </xf>
    <xf numFmtId="173" fontId="1" fillId="0" borderId="0" xfId="1" applyNumberFormat="1" applyFont="1" applyAlignment="1">
      <alignment horizontal="center" vertical="center" wrapText="1"/>
    </xf>
    <xf numFmtId="174" fontId="1" fillId="0" borderId="0" xfId="1" applyNumberFormat="1" applyFont="1" applyAlignment="1">
      <alignment horizontal="center" vertical="center" wrapText="1"/>
    </xf>
    <xf numFmtId="0" fontId="38" fillId="0" borderId="0" xfId="0" applyFont="1" applyAlignment="1">
      <alignment vertical="center"/>
    </xf>
    <xf numFmtId="172" fontId="1" fillId="0" borderId="0" xfId="0" applyNumberFormat="1" applyFont="1" applyAlignment="1">
      <alignment vertical="center"/>
    </xf>
  </cellXfs>
  <cellStyles count="5">
    <cellStyle name="Currency" xfId="4" builtinId="4"/>
    <cellStyle name="Heading 1" xfId="3" builtinId="16" customBuiltin="1"/>
    <cellStyle name="Hyperlink" xfId="2" builtinId="8"/>
    <cellStyle name="Normal" xfId="0" builtinId="0"/>
    <cellStyle name="Percent" xfId="1" builtinId="5"/>
  </cellStyles>
  <dxfs count="144">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numFmt numFmtId="0" formatCode="General"/>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color rgb="FFFF0000"/>
      </font>
    </dxf>
    <dxf>
      <font>
        <color rgb="FFFF0000"/>
      </font>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5"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9" formatCode="0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71" formatCode="#,##0.00000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4" formatCode="[Green]0.0%;[Red]\(0.0%\)"/>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Light"/>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strike val="0"/>
        <outline val="0"/>
        <shadow val="0"/>
        <u val="none"/>
        <vertAlign val="baseline"/>
        <sz val="10"/>
        <color theme="1"/>
        <name val="Segoe UI Light"/>
        <family val="2"/>
        <scheme val="none"/>
      </font>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i val="0"/>
      </font>
      <border>
        <top style="thin">
          <color auto="1"/>
        </top>
      </border>
    </dxf>
    <dxf>
      <font>
        <b/>
        <i val="0"/>
      </font>
      <border>
        <bottom style="thin">
          <color auto="1"/>
        </bottom>
      </border>
    </dxf>
    <dxf>
      <border>
        <horizontal style="hair">
          <color auto="1"/>
        </horizontal>
      </border>
    </dxf>
  </dxfs>
  <tableStyles count="1" defaultTableStyle="TableStyleMedium2" defaultPivotStyle="PivotStyleLight16">
    <tableStyle name="Simple" pivot="0" count="3" xr9:uid="{0E5597DB-14B7-4420-9DF2-B5A616521CF7}">
      <tableStyleElement type="wholeTable" dxfId="143"/>
      <tableStyleElement type="headerRow" dxfId="142"/>
      <tableStyleElement type="totalRow" dxfId="1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EC07B2C1-7BB0-4C85-95CD-70926FD18465}" autoFormatId="16" applyNumberFormats="0" applyBorderFormats="0" applyFontFormats="0" applyPatternFormats="0" applyAlignmentFormats="0" applyWidthHeightFormats="0">
  <queryTableRefresh nextId="7">
    <queryTableFields count="6">
      <queryTableField id="1" name="Symbol" tableColumnId="1"/>
      <queryTableField id="2" name="Instrument Type" tableColumnId="2"/>
      <queryTableField id="3" name="Currency" tableColumnId="3"/>
      <queryTableField id="4" name="Price" tableColumnId="4"/>
      <queryTableField id="5" name="Previous Close" tableColumnId="5"/>
      <queryTableField id="6" name="GL Percent" tableColumnId="6"/>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C32C3C-D0F9-4701-8CA9-354A48F94006}" name="tbCryptoBalances" displayName="tbCryptoBalances" ref="B3:M13" totalsRowCount="1" headerRowDxfId="140" dataDxfId="139" totalsRowDxfId="138">
  <autoFilter ref="B3:M12" xr:uid="{01459388-E3E9-414C-AD04-BE95CEBEDCAB}">
    <filterColumn colId="3">
      <filters>
        <filter val="CRYPTOCURRENCY"/>
      </filters>
    </filterColumn>
  </autoFilter>
  <sortState xmlns:xlrd2="http://schemas.microsoft.com/office/spreadsheetml/2017/richdata2" ref="B4:J12">
    <sortCondition descending="1" ref="F3:F12"/>
  </sortState>
  <tableColumns count="12">
    <tableColumn id="1" xr3:uid="{8E430792-9F96-4804-93F2-BFB07419B2D6}" name="Asset" totalsRowLabel="Total" dataDxfId="47" totalsRowDxfId="37"/>
    <tableColumn id="12" xr3:uid="{C6E3FD5A-A8A3-4BFF-A9AB-692E3470B3D2}" name="Symbol" dataDxfId="46" totalsRowDxfId="36"/>
    <tableColumn id="11" xr3:uid="{50D6117A-3F2C-41A0-BA84-44B24BE9BBB6}" name="Yahoo Symbol" totalsRowDxfId="35"/>
    <tableColumn id="10" xr3:uid="{2540E8A5-03B9-4A64-BD50-776919CC5557}" name="Asset Type" dataDxfId="45" totalsRowDxfId="34">
      <calculatedColumnFormula>_xlfn.XLOOKUP(tbCryptoBalances[[#This Row],[Symbol]],qryAssets[Symbol],qryAssets[Instrument Type])</calculatedColumnFormula>
    </tableColumn>
    <tableColumn id="2" xr3:uid="{E82021E9-CF6A-4DE3-A371-7275D77CCE71}" name="Qty" dataDxfId="44" totalsRowDxfId="33">
      <calculatedColumnFormula>ROUND(SUMIFS(tbTransactions[Qty],tbTransactions[Currency],tbCryptoBalances[[#This Row],[Symbol]]),8)</calculatedColumnFormula>
    </tableColumn>
    <tableColumn id="3" xr3:uid="{B12556AC-4D9C-438A-A2D1-FBFC7C98FF22}" name="Curr. Price" dataDxfId="43" totalsRowDxfId="32"/>
    <tableColumn id="9" xr3:uid="{08744D71-F2A6-49E6-840A-7BC6B2494E9C}" name="Daily G/L %" dataDxfId="39" totalsRowDxfId="31">
      <calculatedColumnFormula>_xlfn.XLOOKUP(tbCryptoBalances[[#This Row],[Yahoo Symbol]],qryAssets[Symbol],qryAssets[GL Percent])</calculatedColumnFormula>
    </tableColumn>
    <tableColumn id="5" xr3:uid="{A3D912D7-7C31-4023-BDAE-5D54B4FB0CF7}" name="Current Value" totalsRowFunction="sum" dataDxfId="42" totalsRowDxfId="30">
      <calculatedColumnFormula>tbCryptoBalances[[#This Row],[Qty]]*tbCryptoBalances[[#This Row],[Curr. Price]]</calculatedColumnFormula>
    </tableColumn>
    <tableColumn id="4" xr3:uid="{063F0811-E029-4298-9782-92FFFE2295A3}" name="Average Cost" dataDxfId="38" totalsRowDxfId="29">
      <calculatedColumnFormula>IF(tbCryptoBalances[[#This Row],[Qty]]&gt;0,SUMIFS(tbTransactions[Total],tbTransactions[Currency],tbCryptoBalances[[#This Row],[Symbol]],tbTransactions[Type],"Buy")/SUMIFS(tbTransactions[Qty],tbTransactions[Currency],tbCryptoBalances[[#This Row],[Symbol]],tbTransactions[Type],"Buy"),0)</calculatedColumnFormula>
    </tableColumn>
    <tableColumn id="6" xr3:uid="{07A14E42-5F97-47BE-A700-3864055438CC}" name="Approx Book Value" totalsRowFunction="sum" dataDxfId="25" totalsRowDxfId="28">
      <calculatedColumnFormula>ROUND(SUMIFS(tbTransactions[Total],tbTransactions[Currency],tbCryptoBalances[[#This Row],[Symbol]]),8)</calculatedColumnFormula>
    </tableColumn>
    <tableColumn id="7" xr3:uid="{16E7F02C-680C-4EF0-AD7F-9BB9A2D58D0E}" name="G/L $" totalsRowFunction="custom" dataDxfId="41" totalsRowDxfId="27">
      <calculatedColumnFormula>tbCryptoBalances[[#This Row],[Current Value]]-tbCryptoBalances[[#This Row],[Approx Book Value]]</calculatedColumnFormula>
      <totalsRowFormula>tbCryptoBalances[[#Totals],[Current Value]]-tbCryptoBalances[[#Totals],[Approx Book Value]]</totalsRowFormula>
    </tableColumn>
    <tableColumn id="8" xr3:uid="{ACB34584-4AA9-4639-86D7-BFDB0B795B75}" name="G/L %" totalsRowFunction="custom" dataDxfId="40" totalsRowDxfId="26" dataCellStyle="Percent">
      <calculatedColumnFormula>tbCryptoBalances[[#This Row],[G/L $]]/tbCryptoBalances[[#This Row],[Approx Book Value]]</calculatedColumnFormula>
      <totalsRowFormula>tbCryptoBalances[[#Totals],[G/L $]]/tbCryptoBalances[[#Totals],[Approx Book Value]]</totalsRowFormula>
    </tableColumn>
  </tableColumns>
  <tableStyleInfo name="Simp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C6E633-A85A-4BA5-B2FF-5A6216C879A2}" name="qryAssets" displayName="qryAssets" ref="A1:F362" tableType="queryTable" totalsRowShown="0" headerRowDxfId="75" dataDxfId="74">
  <autoFilter ref="A1:F362" xr:uid="{D8C6E633-A85A-4BA5-B2FF-5A6216C879A2}"/>
  <tableColumns count="6">
    <tableColumn id="1" xr3:uid="{C863CF80-6CF3-4C34-9126-C5A364B3951A}" uniqueName="1" name="Symbol" queryTableFieldId="1" dataDxfId="21"/>
    <tableColumn id="2" xr3:uid="{0544D923-1F74-4F69-BDDB-80FD3BEC9D60}" uniqueName="2" name="Instrument Type" queryTableFieldId="2" dataDxfId="20"/>
    <tableColumn id="3" xr3:uid="{D0CC7487-D38E-4B57-B248-D6BD39DA76F7}" uniqueName="3" name="Currency" queryTableFieldId="3" dataDxfId="17"/>
    <tableColumn id="4" xr3:uid="{133E597D-5D59-4E35-B7D6-7BDA65011873}" uniqueName="4" name="Price" queryTableFieldId="4" dataDxfId="18"/>
    <tableColumn id="5" xr3:uid="{043B79D4-3737-4444-8855-8AC72430014F}" uniqueName="5" name="Previous Close" queryTableFieldId="5" dataDxfId="16"/>
    <tableColumn id="6" xr3:uid="{30B3BC21-AB71-4AA5-A05C-EBAD95DDFFE8}" uniqueName="6" name="GL Percent" queryTableFieldId="6" dataDxfId="19"/>
  </tableColumns>
  <tableStyleInfo name="Simp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C27AB5-C369-4D5A-9698-870DFF0F1B36}" name="tbCompanyNames" displayName="tbCompanyNames" ref="A1:D373" totalsRowCount="1" headerRowDxfId="73" dataDxfId="72">
  <autoFilter ref="A1:D372" xr:uid="{89C27AB5-C369-4D5A-9698-870DFF0F1B36}"/>
  <sortState xmlns:xlrd2="http://schemas.microsoft.com/office/spreadsheetml/2017/richdata2" ref="A2:D372">
    <sortCondition ref="A1:A372"/>
  </sortState>
  <tableColumns count="4">
    <tableColumn id="1" xr3:uid="{8B077E81-F2A2-4D4D-8DE8-549CF9B657D5}" name="Yahoo Symbol" totalsRowLabel="Count" dataDxfId="55" totalsRowDxfId="51"/>
    <tableColumn id="4" xr3:uid="{79856983-4BD0-46BC-8E58-C95C0627825F}" name="Symbol" dataDxfId="52" totalsRowDxfId="50">
      <calculatedColumnFormula>IF( FIND( "-", _xlfn.CONCAT( tbCompanyNames[[#This Row],[Yahoo Symbol]], "-" ) ) &lt; LEN( tbCompanyNames[[#This Row],[Yahoo Symbol]] ), LEFT(tbCompanyNames[[#This Row],[Yahoo Symbol]],FIND("-",tbCompanyNames[[#This Row],[Yahoo Symbol]])-1), tbCompanyNames[[#This Row],[Yahoo Symbol]] )</calculatedColumnFormula>
    </tableColumn>
    <tableColumn id="2" xr3:uid="{8DA5A094-D55C-433C-8BD7-4FCD260DCF28}" name="Name" dataDxfId="54" totalsRowDxfId="49"/>
    <tableColumn id="3" xr3:uid="{3B78524A-A025-4CB1-8DCD-DEE14E4F6C85}" name="Quote Avail?" totalsRowFunction="count" dataDxfId="53" totalsRowDxfId="48"/>
  </tableColumns>
  <tableStyleInfo name="Simp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FAE83F-3477-4F47-9D83-EDCB13BF6B62}" name="tbCoins8" displayName="tbCoins8" ref="B2:D184" headerRowDxfId="71" dataDxfId="70">
  <autoFilter ref="B2:D184" xr:uid="{01459388-E3E9-414C-AD04-BE95CEBEDCAB}"/>
  <sortState xmlns:xlrd2="http://schemas.microsoft.com/office/spreadsheetml/2017/richdata2" ref="B3:D184">
    <sortCondition ref="B2:B184"/>
  </sortState>
  <tableColumns count="3">
    <tableColumn id="3" xr3:uid="{C50D43B6-5C22-42B4-8FA8-8C15F725EA6F}" name="Ticker1" dataDxfId="69" totalsRowDxfId="68">
      <calculatedColumnFormula>LEFT(#REF!,FIND(":",#REF!)-1)</calculatedColumnFormula>
    </tableColumn>
    <tableColumn id="2" xr3:uid="{955A5738-3BC6-4280-BB2D-D0FF52C6EC70}" name="Ticker2" dataDxfId="67">
      <calculatedColumnFormula>RIGHT(#REF!,LEN(#REF!)-FIND(":",#REF!))</calculatedColumnFormula>
    </tableColumn>
    <tableColumn id="4" xr3:uid="{0A97B2CE-79B7-4096-B1A2-E2D445543EF1}" name="Current" dataDxfId="66">
      <calculatedColumnFormula>_xlfn.XLOOKUP(tbCoins8[[#This Row],[Ticker1]],tbCoins[Symbol],tbCoins[Curr. Price])/_xlfn.XLOOKUP(tbCoins8[[#This Row],[Ticker2]],tbCoins[Symbol],tbCoins[Curr. Price])</calculatedColumnFormula>
    </tableColumn>
  </tableColumns>
  <tableStyleInfo name="Simp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F372C-E9FE-4FED-8567-A93DD14ED98B}" name="tbTransactions" displayName="tbTransactions" ref="C2:L203" totalsRowCount="1" headerRowDxfId="137" dataDxfId="136" totalsRowDxfId="135">
  <autoFilter ref="C2:L202" xr:uid="{C5D53AB9-2787-49E0-8C66-6609FD57D6A4}"/>
  <sortState xmlns:xlrd2="http://schemas.microsoft.com/office/spreadsheetml/2017/richdata2" ref="C3:L88">
    <sortCondition ref="C2:C88"/>
  </sortState>
  <tableColumns count="10">
    <tableColumn id="1" xr3:uid="{6DBE9C8E-F51A-4517-8DD2-61EC66056E51}" name="TX" dataDxfId="65" totalsRowDxfId="9"/>
    <tableColumn id="11" xr3:uid="{CD67327E-FDCB-4049-AC1E-C91E70C0A666}" name="Date" totalsRowLabel="Total" dataDxfId="64" totalsRowDxfId="8"/>
    <tableColumn id="4" xr3:uid="{A14B8301-6D7F-41FA-B368-FC453EE81A85}" name="Qty" totalsRowFunction="sum" dataDxfId="63" totalsRowDxfId="7"/>
    <tableColumn id="5" xr3:uid="{03FC9CB9-33E4-4FA1-9F80-6AA3684F36AB}" name="Unit Cost" dataDxfId="62" totalsRowDxfId="6"/>
    <tableColumn id="3" xr3:uid="{2D836D11-F7E2-4E79-9B3B-3CBB34A19759}" name="Exchange Rate" dataDxfId="61" totalsRowDxfId="5"/>
    <tableColumn id="6" xr3:uid="{7D12B0C0-3467-4D51-A151-501FE97F2D2A}" name="Total" dataDxfId="60" totalsRowDxfId="4"/>
    <tableColumn id="10" xr3:uid="{516D1B13-4DF7-45D0-AC1D-6B33E3BCEB4E}" name="Wallet" dataDxfId="59" totalsRowDxfId="3"/>
    <tableColumn id="14" xr3:uid="{AA1A5AFE-0685-4053-9481-E89A3CA019C3}" name="Currency" dataDxfId="58" totalsRowDxfId="2">
      <calculatedColumnFormula>IF(tbTransactions[[#This Row],[Wallet]]&lt;&gt;"",RIGHT(tbTransactions[[#This Row],[Wallet]],LEN(tbTransactions[[#This Row],[Wallet]])-FIND(" ",tbTransactions[[#This Row],[Wallet]])),"n/a")</calculatedColumnFormula>
    </tableColumn>
    <tableColumn id="2" xr3:uid="{1E72D990-C238-47B0-833D-A2B47E53E8CE}" name="Type" dataDxfId="57" totalsRowDxfId="1">
      <calculatedColumnFormula>_xlfn.XLOOKUP( tbTransactions[[#This Row],[Wallet]], tbWallets[Name],tbWallets[Type])</calculatedColumnFormula>
    </tableColumn>
    <tableColumn id="12" xr3:uid="{1A9CC2B6-19F4-4E9C-94E5-59CB1F14EB0A}" name="Comments" dataDxfId="56" totalsRowDxfId="0"/>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2F4B9-DE3D-4DE6-89D0-09F5889FA13C}" name="tbCoins" displayName="tbCoins" ref="B2:P20" headerRowDxfId="134" dataDxfId="133">
  <autoFilter ref="B2:P20" xr:uid="{01459388-E3E9-414C-AD04-BE95CEBEDCAB}"/>
  <sortState xmlns:xlrd2="http://schemas.microsoft.com/office/spreadsheetml/2017/richdata2" ref="B3:P20">
    <sortCondition ref="B2:B20"/>
  </sortState>
  <tableColumns count="15">
    <tableColumn id="1" xr3:uid="{658B6C2F-DB7E-440C-B818-EB0B1E1134A1}" name="Coin" totalsRowLabel="Total" dataDxfId="132"/>
    <tableColumn id="11" xr3:uid="{3EC3C63D-B105-4506-9486-E5AD29126A57}" name="Symbol" dataDxfId="131" totalsRowDxfId="130" dataCellStyle="Hyperlink"/>
    <tableColumn id="2" xr3:uid="{CDD22057-5070-4436-87A5-0E272FA5FE46}" name="Circulating Supply" dataDxfId="129" totalsRowDxfId="128"/>
    <tableColumn id="3" xr3:uid="{AD993FA0-3E64-4B1A-A6F2-1D0E1D32B818}" name="Curr. Price" dataDxfId="127" totalsRowDxfId="126">
      <calculatedColumnFormula>_xlfn.XLOOKUP(tbCoins[[#This Row],[Symbol]],qryAssets[Symbol],qryAssets[Price])</calculatedColumnFormula>
    </tableColumn>
    <tableColumn id="4" xr3:uid="{CDD9057E-09A1-4CBE-A388-AE28B8ED6F66}" name="Market Cap" totalsRowFunction="sum" dataDxfId="125" totalsRowDxfId="124"/>
    <tableColumn id="8" xr3:uid="{2DED4F60-3E2D-4A3C-BBBB-1FAF5C5CC973}" name="Maximum Supply" dataDxfId="123" totalsRowDxfId="122"/>
    <tableColumn id="6" xr3:uid="{0CCAFAB4-1234-4E95-8D60-BC1CE1D86C29}" name="Potential" dataDxfId="121" totalsRowDxfId="120"/>
    <tableColumn id="5" xr3:uid="{835F325F-B220-4923-A237-D1932A7DD6C6}" name="Max Value at Max Mkt Cap" dataDxfId="119" totalsRowDxfId="118">
      <calculatedColumnFormula>iTotalCap/tbCoins[[#This Row],[Circulating Supply]]/tbCoins[[#This Row],[Potential]]</calculatedColumnFormula>
    </tableColumn>
    <tableColumn id="7" xr3:uid="{96FD862F-E550-48EB-BD91-8AFE6893CE94}" name="% of Max Value" dataDxfId="117" totalsRowDxfId="116" dataCellStyle="Percent">
      <calculatedColumnFormula>tbCoins[[#This Row],[Curr. Price]]/tbCoins[[#This Row],[Max Value at Max Mkt Cap]]</calculatedColumnFormula>
    </tableColumn>
    <tableColumn id="9" xr3:uid="{41115109-EC37-49FA-93F3-643BB034A7A9}" name="1y Velocity" dataDxfId="115" totalsRowDxfId="114" dataCellStyle="Percent"/>
    <tableColumn id="10" xr3:uid="{E08A35AA-AA93-41B9-AA29-E9C1E1A1AB95}" name="1m Velocity" dataDxfId="113" totalsRowDxfId="112" dataCellStyle="Percent"/>
    <tableColumn id="16" xr3:uid="{23518168-1BA3-495E-BBF8-A6B3968E497B}" name="Carbon Footprint" dataDxfId="111" totalsRowDxfId="110"/>
    <tableColumn id="17" xr3:uid="{A4FF0537-EFB9-4C00-B2A4-D7DA99BEB42C}" name="Keywords" dataDxfId="109" totalsRowDxfId="108"/>
    <tableColumn id="13" xr3:uid="{158550BB-6842-4B96-864A-887C54E7EF91}" name="Release Date" dataDxfId="107" totalsRowDxfId="106"/>
    <tableColumn id="14" xr3:uid="{CC575FA9-1121-4A6E-8929-2C0AF36B5A25}" name="Notes" dataDxfId="105" totalsRowDxfId="104"/>
  </tableColumns>
  <tableStyleInfo name="Simp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623088-8864-47A2-9FA9-6966F36106C1}" name="tbTags" displayName="tbTags" ref="B25:D42" totalsRowShown="0">
  <autoFilter ref="B25:D42" xr:uid="{0FC05F6C-0118-4B7D-B489-89C727D14D07}"/>
  <tableColumns count="3">
    <tableColumn id="1" xr3:uid="{C599EC50-0E9B-43EC-8167-C87C1D19B6F7}" name="Algorithm" dataDxfId="103"/>
    <tableColumn id="2" xr3:uid="{BF955320-D8DF-4D5C-B271-95B856291C45}" name="Column1" dataDxfId="102"/>
    <tableColumn id="3" xr3:uid="{C71F8477-2B74-4B98-AC41-43B158B0B040}" name="Short name" dataDxfId="101"/>
  </tableColumns>
  <tableStyleInfo name="Simp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2976E6-6085-4F69-B7F4-1B0C95A0953D}" name="tbWallets" displayName="tbWallets" ref="B3:D29" totalsRowShown="0" headerRowDxfId="100" dataDxfId="99">
  <autoFilter ref="B3:D29" xr:uid="{ECD24347-03DB-48B0-9F94-66F4ED6080DF}"/>
  <sortState xmlns:xlrd2="http://schemas.microsoft.com/office/spreadsheetml/2017/richdata2" ref="B4:D21">
    <sortCondition ref="B3:B21"/>
  </sortState>
  <tableColumns count="3">
    <tableColumn id="1" xr3:uid="{C2B5F5F5-0025-4B95-9FB4-B8BFA232F70D}" name="Name" dataDxfId="98"/>
    <tableColumn id="3" xr3:uid="{BB703865-B6C1-4402-BF6F-A3071031307C}" name="Type" dataDxfId="97"/>
    <tableColumn id="2" xr3:uid="{E98DF800-E34D-4F9F-82E5-5CA4EB6F7374}" name="Address" dataDxfId="96"/>
  </tableColumns>
  <tableStyleInfo name="Simp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6C425C-0DE2-430C-88CB-61582242430D}" name="tbExchangeCalculator" displayName="tbExchangeCalculator" ref="B7:E8" totalsRowShown="0" headerRowDxfId="95" dataDxfId="94">
  <autoFilter ref="B7:E8" xr:uid="{68DA7380-0C0C-494D-894B-A48EF993F10E}"/>
  <tableColumns count="4">
    <tableColumn id="1" xr3:uid="{E66D12C1-E2EA-44F9-983A-04D69160824F}" name="Price1" dataDxfId="93"/>
    <tableColumn id="2" xr3:uid="{2308AB85-2195-48D1-86F7-EC8C1F112EBE}" name="Price2" dataDxfId="92"/>
    <tableColumn id="3" xr3:uid="{DB45F2B7-793D-4C3B-BA81-E9B32B910260}" name="Fees" dataDxfId="91">
      <calculatedColumnFormula>B8-C8</calculatedColumnFormula>
    </tableColumn>
    <tableColumn id="4" xr3:uid="{B192FC77-F323-4D0B-917A-7AD791AA094B}" name="Fee %" dataDxfId="90" dataCellStyle="Percent">
      <calculatedColumnFormula>D8/B8</calculatedColumnFormula>
    </tableColumn>
  </tableColumns>
  <tableStyleInfo name="Simp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66974-8468-4228-80D6-718DD8C9E176}" name="tbPortfolioHistory" displayName="tbPortfolioHistory" ref="B11:K31" totalsRowShown="0" headerRowDxfId="89" dataDxfId="88">
  <autoFilter ref="B11:K31" xr:uid="{37BB6D5B-5355-4DB8-B1AF-EE630B45D4EF}"/>
  <tableColumns count="10">
    <tableColumn id="1" xr3:uid="{9D501F62-453C-4789-BBFD-8405B6D718D8}" name="Date" dataDxfId="87"/>
    <tableColumn id="2" xr3:uid="{FCC14E5E-BC8B-44DD-99F6-D8D40862C610}" name="Book Value" dataDxfId="86" dataCellStyle="Currency"/>
    <tableColumn id="3" xr3:uid="{26C598CE-9A3B-4A59-972D-3660870572C1}" name="Portfolio $" dataDxfId="85" dataCellStyle="Currency"/>
    <tableColumn id="8" xr3:uid="{87408B3E-0BD5-4AA6-8712-52CE40E7441F}" name="Daily G/L $" dataDxfId="84" dataCellStyle="Percent"/>
    <tableColumn id="7" xr3:uid="{E03954E3-1620-495A-8CAF-70BF70E5C218}" name="Daily G/L %" dataDxfId="83" dataCellStyle="Percent">
      <calculatedColumnFormula>tbPortfolioHistory[[#This Row],[Daily G/L $]]/tbPortfolioHistory[[#This Row],[Portfolio $]]</calculatedColumnFormula>
    </tableColumn>
    <tableColumn id="4" xr3:uid="{AFAB0466-B2EB-44FD-BAEB-E36F964F92D4}" name="Portfolio G/L $" dataDxfId="82" dataCellStyle="Percent">
      <calculatedColumnFormula>tbPortfolioHistory[[#This Row],[Portfolio $]]-tbPortfolioHistory[[#This Row],[Book Value]]</calculatedColumnFormula>
    </tableColumn>
    <tableColumn id="6" xr3:uid="{9AAF82BF-8722-4A92-A3D2-F288500584DE}" name="Portfolio G/L %" dataDxfId="81" dataCellStyle="Percent">
      <calculatedColumnFormula>tbPortfolioHistory[[#This Row],[Portfolio G/L $]]/tbPortfolioHistory[[#This Row],[Book Value]]</calculatedColumnFormula>
    </tableColumn>
    <tableColumn id="5" xr3:uid="{D32DD344-67D4-4B51-9AEB-2A2CC99BBD30}" name="Market G/L" dataDxfId="80" dataCellStyle="Percent"/>
    <tableColumn id="9" xr3:uid="{93D76F7B-35D1-4F48-A8AA-11B0174C8647}" name="Perf vs. Market %" dataDxfId="79" dataCellStyle="Percent">
      <calculatedColumnFormula>tbPortfolioHistory[[#This Row],[Daily G/L %]]-tbPortfolioHistory[[#This Row],[Market G/L]]</calculatedColumnFormula>
    </tableColumn>
    <tableColumn id="10" xr3:uid="{2F24634B-8A37-4E88-9BFD-2E0EC39B0EA5}" name="Comments" dataDxfId="24"/>
  </tableColumns>
  <tableStyleInfo name="Simp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10B753-1D6C-4CF7-AFFF-24CD1401803E}" name="tbPriceCalculator" displayName="tbPriceCalculator" ref="B3:D4" totalsRowShown="0">
  <autoFilter ref="B3:D4" xr:uid="{4410B753-1D6C-4CF7-AFFF-24CD1401803E}">
    <filterColumn colId="0" hiddenButton="1"/>
    <filterColumn colId="1" hiddenButton="1"/>
    <filterColumn colId="2" hiddenButton="1"/>
  </autoFilter>
  <tableColumns count="3">
    <tableColumn id="1" xr3:uid="{1EC6B790-E256-4894-B732-96E0A6D26894}" name="Symbol" dataDxfId="78"/>
    <tableColumn id="2" xr3:uid="{0209E590-E77E-4A4A-997B-684B45CAB6F8}" name="Amount" dataDxfId="77"/>
    <tableColumn id="3" xr3:uid="{37725E13-7AA6-4D84-ABEB-F86396A000A8}" name="Value" dataDxfId="76">
      <calculatedColumnFormula>_xlfn.XLOOKUP(tbPriceCalculator[[#This Row],[Symbol]],qryAssets[Symbol],qryAssets[Price])*tbPriceCalculator[[#This Row],[Amount]]</calculatedColumnFormula>
    </tableColumn>
  </tableColumns>
  <tableStyleInfo name="Simp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FAD5D8-593F-4578-8ABD-4BA5C17439BD}" name="tbAssetHistory" displayName="tbAssetHistory" ref="A1:D362" totalsRowShown="0" headerRowDxfId="15" dataDxfId="14">
  <autoFilter ref="A1:D362" xr:uid="{6322BF4D-159C-4B48-B5E0-0AFB476972EF}"/>
  <tableColumns count="4">
    <tableColumn id="1" xr3:uid="{CB13C791-4B2A-4F16-923E-C548C94839BE}" name="Symbol" dataDxfId="13"/>
    <tableColumn id="2" xr3:uid="{7AB9DC42-4DEE-46BD-89DD-5667592B704D}" name="3-Jun-21" dataDxfId="12"/>
    <tableColumn id="3" xr3:uid="{94F331F1-64D9-41A9-AD58-C8A1A1D7D418}" name="4-Jun-21" dataDxfId="11"/>
    <tableColumn id="4" xr3:uid="{10CC89D3-9E2B-4BC3-AD18-96C03E2BBDDF}" name="5-Jun-21" dataDxfId="10"/>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7980E5-7946-4C1A-B163-B09BA6DB01E9}">
  <we:reference id="wa104381695" version="1.0.10.0" store="en-US" storeType="OMEX"/>
  <we:alternateReferences>
    <we:reference id="wa104381695" version="1.0.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_xldudf_CS_TIME</we:customFunctionIds>
        <we:customFunctionIds>_xldudf_CS_ATH</we:customFunctionIds>
        <we:customFunctionIds>_xldudf_CS_ENDPOINTS</we:customFunctionIds>
        <we:customFunctionIds>_xldudf_CS_EXCHANGES</we:customFunctionIds>
        <we:customFunctionIds>_xldudf_CS_EXRATE</we:customFunctionIds>
        <we:customFunctionIds>_xldudf_CS_OHLCV</we:customFunctionIds>
        <we:customFunctionIds>_xldudf_CS_ORDERBOOKS</we:customFunctionIds>
        <we:customFunctionIds>_xldudf_CS_PARAMETERS</we:customFunctionIds>
        <we:customFunctionIds>_xldudf_CS_PRICE</we:customFunctionIds>
        <we:customFunctionIds>_xldudf_CS_PRICEA</we:customFunctionIds>
        <we:customFunctionIds>_xldudf_CS_PROVIDERS</we:customFunctionIds>
        <we:customFunctionIds>_xldudf_CS_QUERY</we:customFunctionIds>
        <we:customFunctionIds>_xldudf_CS_QUERYA</we:customFunctionIds>
        <we:customFunctionIds>_xldudf_CS_SYMBOLS</we:customFunctionIds>
        <we:customFunctionIds>_xldudf_CS_TA</we:customFunctionIds>
        <we:customFunctionIds>_xldudf_CS_TAHIS</we:customFunctionIds>
        <we:customFunctionIds>_xldudf_CS_TRADES</we:customFunctionIds>
        <we:customFunctionIds>_xldudf_CS_ORDERBOOKSL3A</we:customFunctionIds>
        <we:customFunctionIds>_xldudf_CS_OHLCVA</we:customFunctionIds>
        <we:customFunctionIds>_xldudf_CS_ADDRESS</we:customFunctionIds>
        <we:customFunctionIds>_xldudf_CS_CHAIN</we:customFunctionIds>
        <we:customFunctionIds>_xldudf_CS_CLUSTERS</we:customFunctionIds>
        <we:customFunctionIds>_xldudf_CS_IDEAS</we:customFunctionIds>
        <we:customFunctionIds>_xldudf_CS_METRICS</we:customFunctionIds>
        <we:customFunctionIds>_xldudf_CS_AD</we:customFunctionIds>
        <we:customFunctionIds>_xldudf_CS_ADOSC</we:customFunctionIds>
        <we:customFunctionIds>_xldudf_CS_ADX</we:customFunctionIds>
        <we:customFunctionIds>_xldudf_CS_APO</we:customFunctionIds>
        <we:customFunctionIds>_xldudf_CS_AROON</we:customFunctionIds>
        <we:customFunctionIds>_xldudf_CS_AROONOSC</we:customFunctionIds>
        <we:customFunctionIds>_xldudf_CS_ATR</we:customFunctionIds>
        <we:customFunctionIds>_xldudf_CS_BBANDS</we:customFunctionIds>
        <we:customFunctionIds>_xldudf_CS_BETA</we:customFunctionIds>
        <we:customFunctionIds>_xldudf_CS_CCI</we:customFunctionIds>
        <we:customFunctionIds>_xldudf_CS_CDLINNECK</we:customFunctionIds>
        <we:customFunctionIds>_xldudf_CS_CDLMARUBOZU</we:customFunctionIds>
        <we:customFunctionIds>_xldudf_CS_CORREL</we:customFunctionIds>
        <we:customFunctionIds>_xldudf_CS_DEMA</we:customFunctionIds>
        <we:customFunctionIds>_xldudf_CS_DX</we:customFunctionIds>
        <we:customFunctionIds>_xldudf_CS_EMA</we:customFunctionIds>
        <we:customFunctionIds>_xldudf_CS_LINEARREG</we:customFunctionIds>
        <we:customFunctionIds>_xldudf_CS_LINEARREGANGLE</we:customFunctionIds>
        <we:customFunctionIds>_xldudf_CS_LINEARREGINTERCEPT</we:customFunctionIds>
        <we:customFunctionIds>_xldudf_CS_LINEARREGSLOPE</we:customFunctionIds>
        <we:customFunctionIds>_xldudf_CS_MACD</we:customFunctionIds>
        <we:customFunctionIds>_xldudf_CS_MACDEXT</we:customFunctionIds>
        <we:customFunctionIds>_xldudf_CS_MACDFIX</we:customFunctionIds>
        <we:customFunctionIds>_xldudf_CS_MFI</we:customFunctionIds>
        <we:customFunctionIds>_xldudf_CS_MOM</we:customFunctionIds>
        <we:customFunctionIds>_xldudf_CS_NATR</we:customFunctionIds>
        <we:customFunctionIds>_xldudf_CS_OBV</we:customFunctionIds>
        <we:customFunctionIds>_xldudf_CS_ROC</we:customFunctionIds>
        <we:customFunctionIds>_xldudf_CS_ROCP</we:customFunctionIds>
        <we:customFunctionIds>_xldudf_CS_ROCR</we:customFunctionIds>
        <we:customFunctionIds>_xldudf_CS_RSI</we:customFunctionIds>
        <we:customFunctionIds>_xldudf_CS_SAREXT</we:customFunctionIds>
        <we:customFunctionIds>_xldudf_CS_SMA</we:customFunctionIds>
        <we:customFunctionIds>_xldudf_CS_STDDEV</we:customFunctionIds>
        <we:customFunctionIds>_xldudf_CS_STOCH</we:customFunctionIds>
        <we:customFunctionIds>_xldudf_CS_T3</we:customFunctionIds>
        <we:customFunctionIds>_xldudf_CS_TEMA</we:customFunctionIds>
        <we:customFunctionIds>_xldudf_CS_TRANGE</we:customFunctionIds>
        <we:customFunctionIds>_xldudf_CS_TRIX</we:customFunctionIds>
        <we:customFunctionIds>_xldudf_CS_TSF</we:customFunctionIds>
        <we:customFunctionIds>_xldudf_CS_ULTOSC</we:customFunctionIds>
        <we:customFunctionIds>_xldudf_CS_VARI</we:customFunctionIds>
        <we:customFunctionIds>_xldudf_CS_WCLPRICE</we:customFunctionIds>
        <we:customFunctionIds>_xldudf_CS_WILLR</we:customFunctionIds>
        <we:customFunctionIds>_xldudf_CS_WMA</we:customFunctionIds>
        <we:customFunctionIds>_xldudf_CS_STATUS</we:customFunctionIds>
        <we:customFunctionIds>_xldudf_CS_LOGIN</we:customFunctionIds>
        <we:customFunctionIds>_xldudf_CS_TAMETADATA</we:customFunctionIds>
        <we:customFunctionIds>_xldudf_CS_FLOOR</we:customFunctionIds>
        <we:customFunctionIds>_xldudf_CS_LN</we:customFunctionIds>
        <we:customFunctionIds>_xldudf_CS_EXP</we:customFunctionIds>
        <we:customFunctionIds>_xldudf_CS_FIELDS</we:customFunctionIds>
        <we:customFunctionIds>_xldudf_CS_TRADESA</we:customFunctionIds>
        <we:customFunctionIds>_xldudf_CS_ORDERBOOKSA</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4D6-7589-4CB3-B0EB-14FF5287A2DA}">
  <dimension ref="B1:M25"/>
  <sheetViews>
    <sheetView showGridLines="0" tabSelected="1" workbookViewId="0">
      <selection activeCell="K11" sqref="K11"/>
    </sheetView>
  </sheetViews>
  <sheetFormatPr defaultColWidth="9.140625" defaultRowHeight="30" customHeight="1" x14ac:dyDescent="0.25"/>
  <cols>
    <col min="1" max="1" width="1.28515625" style="1" customWidth="1"/>
    <col min="2" max="2" width="20.85546875" style="1" customWidth="1"/>
    <col min="3" max="3" width="11.28515625" style="1" customWidth="1"/>
    <col min="4" max="4" width="10.85546875" style="5" hidden="1" customWidth="1"/>
    <col min="5" max="5" width="18.85546875" style="5" customWidth="1"/>
    <col min="6" max="6" width="12.140625" style="5" customWidth="1"/>
    <col min="7" max="29" width="11.28515625" style="1" customWidth="1"/>
    <col min="30" max="16384" width="9.140625" style="1"/>
  </cols>
  <sheetData>
    <row r="1" spans="2:13" ht="7.5" customHeight="1" x14ac:dyDescent="0.25">
      <c r="B1" s="3"/>
      <c r="C1" s="3"/>
      <c r="D1" s="4"/>
      <c r="E1" s="4"/>
      <c r="F1" s="4"/>
    </row>
    <row r="2" spans="2:13" ht="30" customHeight="1" x14ac:dyDescent="0.25">
      <c r="B2" s="37" t="s">
        <v>981</v>
      </c>
      <c r="C2" s="3"/>
      <c r="D2" s="4"/>
      <c r="E2" s="4"/>
      <c r="F2" s="4"/>
    </row>
    <row r="3" spans="2:13" ht="30" customHeight="1" x14ac:dyDescent="0.25">
      <c r="B3" s="203" t="s">
        <v>223</v>
      </c>
      <c r="C3" s="176" t="s">
        <v>224</v>
      </c>
      <c r="D3" s="201" t="s">
        <v>980</v>
      </c>
      <c r="E3" s="201" t="s">
        <v>961</v>
      </c>
      <c r="F3" s="4" t="s">
        <v>1</v>
      </c>
      <c r="G3" s="4" t="s">
        <v>7</v>
      </c>
      <c r="H3" s="194" t="s">
        <v>155</v>
      </c>
      <c r="I3" s="4" t="s">
        <v>8</v>
      </c>
      <c r="J3" s="64" t="s">
        <v>170</v>
      </c>
      <c r="K3" s="72" t="s">
        <v>205</v>
      </c>
      <c r="L3" s="72" t="s">
        <v>206</v>
      </c>
      <c r="M3" s="72" t="s">
        <v>207</v>
      </c>
    </row>
    <row r="4" spans="2:13" ht="30" customHeight="1" x14ac:dyDescent="0.25">
      <c r="B4" s="29" t="str">
        <f>_xlfn.XLOOKUP(tbCryptoBalances[[#This Row],[Symbol]],tbCompanyNames[Symbol],tbCompanyNames[Name])</f>
        <v>ADA (Cardano)</v>
      </c>
      <c r="C4" s="181" t="str">
        <f>_xlfn.XLOOKUP(tbCryptoBalances[[#This Row],[Yahoo Symbol]],tbCompanyNames[Yahoo Symbol],tbCompanyNames[Symbol])</f>
        <v>ADA</v>
      </c>
      <c r="D4" s="181" t="s">
        <v>885</v>
      </c>
      <c r="E4" s="181" t="str">
        <f>_xlfn.XLOOKUP(tbCryptoBalances[[#This Row],[Yahoo Symbol]],qryAssets[Symbol],qryAssets[Instrument Type])</f>
        <v>CRYPTOCURRENCY</v>
      </c>
      <c r="F4" s="5">
        <f>ROUND(SUMIFS(tbTransactions[Qty],tbTransactions[Currency],tbCryptoBalances[[#This Row],[Symbol]]),8)</f>
        <v>3378.1715829999998</v>
      </c>
      <c r="G4" s="7">
        <f>_xlfn.XLOOKUP(tbCryptoBalances[[#This Row],[Yahoo Symbol]],qryAssets[Symbol],qryAssets[Price])</f>
        <v>2.1109254000000002</v>
      </c>
      <c r="H4" s="74">
        <f>_xlfn.XLOOKUP(tbCryptoBalances[[#This Row],[Yahoo Symbol]],qryAssets[Symbol],qryAssets[GL Percent])</f>
        <v>2.2725412940583851E-2</v>
      </c>
      <c r="I4" s="73">
        <f>tbCryptoBalances[[#This Row],[Qty]]*tbCryptoBalances[[#This Row],[Curr. Price]]</f>
        <v>7131.068200112908</v>
      </c>
      <c r="J4" s="7">
        <f>IF(tbCryptoBalances[[#This Row],[Qty]]&gt;0,SUMIFS(tbTransactions[Total],tbTransactions[Currency],tbCryptoBalances[[#This Row],[Symbol]],tbTransactions[Type],"Buy")/SUMIFS(tbTransactions[Qty],tbTransactions[Currency],tbCryptoBalances[[#This Row],[Symbol]],tbTransactions[Type],"Buy"),0)</f>
        <v>1.9782097062989945</v>
      </c>
      <c r="K4" s="73">
        <f>ROUND(SUMIFS(tbTransactions[Total],tbTransactions[Currency],tbCryptoBalances[[#This Row],[Symbol]]),8)</f>
        <v>6682.2168019999999</v>
      </c>
      <c r="L4" s="73">
        <f>tbCryptoBalances[[#This Row],[Current Value]]-tbCryptoBalances[[#This Row],[Approx Book Value]]</f>
        <v>448.8513981129081</v>
      </c>
      <c r="M4" s="74">
        <f>tbCryptoBalances[[#This Row],[G/L $]]/tbCryptoBalances[[#This Row],[Approx Book Value]]</f>
        <v>6.7171031921407581E-2</v>
      </c>
    </row>
    <row r="5" spans="2:13" ht="30" customHeight="1" x14ac:dyDescent="0.25">
      <c r="B5" s="29" t="str">
        <f>_xlfn.XLOOKUP(tbCryptoBalances[[#This Row],[Symbol]],tbCompanyNames[Symbol],tbCompanyNames[Name])</f>
        <v>EOS (EOS.IS)</v>
      </c>
      <c r="C5" s="181" t="str">
        <f>_xlfn.XLOOKUP(tbCryptoBalances[[#This Row],[Yahoo Symbol]],tbCompanyNames[Yahoo Symbol],tbCompanyNames[Symbol])</f>
        <v>EOS</v>
      </c>
      <c r="D5" s="28" t="s">
        <v>891</v>
      </c>
      <c r="E5" s="181" t="str">
        <f>_xlfn.XLOOKUP(tbCryptoBalances[[#This Row],[Yahoo Symbol]],qryAssets[Symbol],qryAssets[Instrument Type])</f>
        <v>CRYPTOCURRENCY</v>
      </c>
      <c r="F5" s="5">
        <f>ROUND(SUMIFS(tbTransactions[Qty],tbTransactions[Currency],tbCryptoBalances[[#This Row],[Symbol]]),8)</f>
        <v>255.69810000000001</v>
      </c>
      <c r="G5" s="7">
        <f>_xlfn.XLOOKUP(tbCryptoBalances[[#This Row],[Yahoo Symbol]],qryAssets[Symbol],qryAssets[Price])</f>
        <v>7.4172060000000002</v>
      </c>
      <c r="H5" s="74">
        <f>_xlfn.XLOOKUP(tbCryptoBalances[[#This Row],[Yahoo Symbol]],qryAssets[Symbol],qryAssets[GL Percent])</f>
        <v>2.2355849347775208E-2</v>
      </c>
      <c r="I5" s="73">
        <f>tbCryptoBalances[[#This Row],[Qty]]*tbCryptoBalances[[#This Row],[Curr. Price]]</f>
        <v>1896.5654815086002</v>
      </c>
      <c r="J5" s="7">
        <f>IF(tbCryptoBalances[[#This Row],[Qty]]&gt;0,SUMIFS(tbTransactions[Total],tbTransactions[Currency],tbCryptoBalances[[#This Row],[Symbol]],tbTransactions[Type],"Buy")/SUMIFS(tbTransactions[Qty],tbTransactions[Currency],tbCryptoBalances[[#This Row],[Symbol]],tbTransactions[Type],"Buy"),0)</f>
        <v>11.946144046511064</v>
      </c>
      <c r="K5" s="73">
        <f>ROUND(SUMIFS(tbTransactions[Total],tbTransactions[Currency],tbCryptoBalances[[#This Row],[Symbol]]),8)</f>
        <v>3006.4895589600001</v>
      </c>
      <c r="L5" s="73">
        <f>tbCryptoBalances[[#This Row],[Current Value]]-tbCryptoBalances[[#This Row],[Approx Book Value]]</f>
        <v>-1109.9240774513999</v>
      </c>
      <c r="M5" s="74">
        <f>tbCryptoBalances[[#This Row],[G/L $]]/tbCryptoBalances[[#This Row],[Approx Book Value]]</f>
        <v>-0.36917609580368638</v>
      </c>
    </row>
    <row r="6" spans="2:13" ht="30" customHeight="1" x14ac:dyDescent="0.25">
      <c r="B6" s="29" t="str">
        <f>_xlfn.XLOOKUP(tbCryptoBalances[[#This Row],[Symbol]],tbCompanyNames[Symbol],tbCompanyNames[Name])</f>
        <v>ATOM (Cosmos)</v>
      </c>
      <c r="C6" s="181" t="str">
        <f>_xlfn.XLOOKUP(tbCryptoBalances[[#This Row],[Yahoo Symbol]],tbCompanyNames[Yahoo Symbol],tbCompanyNames[Symbol])</f>
        <v>ATOM</v>
      </c>
      <c r="D6" s="17" t="s">
        <v>131</v>
      </c>
      <c r="E6" s="181" t="s">
        <v>957</v>
      </c>
      <c r="F6" s="5">
        <f>ROUND(SUMIFS(tbTransactions[Qty],tbTransactions[Currency],tbCryptoBalances[[#This Row],[Symbol]]),8)</f>
        <v>35.832552</v>
      </c>
      <c r="G6" s="163">
        <v>18.02</v>
      </c>
      <c r="H6" s="74" t="e">
        <f>_xlfn.XLOOKUP(tbCryptoBalances[[#This Row],[Yahoo Symbol]],qryAssets[Symbol],qryAssets[GL Percent])</f>
        <v>#N/A</v>
      </c>
      <c r="I6" s="73">
        <f>tbCryptoBalances[[#This Row],[Qty]]*tbCryptoBalances[[#This Row],[Curr. Price]]</f>
        <v>645.70258704000003</v>
      </c>
      <c r="J6" s="7">
        <f>IF(tbCryptoBalances[[#This Row],[Qty]]&gt;0,SUMIFS(tbTransactions[Total],tbTransactions[Currency],tbCryptoBalances[[#This Row],[Symbol]],tbTransactions[Type],"Buy")/SUMIFS(tbTransactions[Qty],tbTransactions[Currency],tbCryptoBalances[[#This Row],[Symbol]],tbTransactions[Type],"Buy"),0)</f>
        <v>30.970694728615577</v>
      </c>
      <c r="K6" s="73">
        <f>ROUND(SUMIFS(tbTransactions[Total],tbTransactions[Currency],tbCryptoBalances[[#This Row],[Symbol]]),8)</f>
        <v>1106.430582</v>
      </c>
      <c r="L6" s="73">
        <f>tbCryptoBalances[[#This Row],[Current Value]]-tbCryptoBalances[[#This Row],[Approx Book Value]]</f>
        <v>-460.72799495999993</v>
      </c>
      <c r="M6" s="74">
        <f>tbCryptoBalances[[#This Row],[G/L $]]/tbCryptoBalances[[#This Row],[Approx Book Value]]</f>
        <v>-0.41640930977086815</v>
      </c>
    </row>
    <row r="7" spans="2:13" ht="30" customHeight="1" x14ac:dyDescent="0.25">
      <c r="B7" s="29" t="str">
        <f>_xlfn.XLOOKUP(tbCryptoBalances[[#This Row],[Symbol]],tbCompanyNames[Symbol],tbCompanyNames[Name])</f>
        <v>ETH (Ether)</v>
      </c>
      <c r="C7" s="181" t="str">
        <f>_xlfn.XLOOKUP(tbCryptoBalances[[#This Row],[Yahoo Symbol]],tbCompanyNames[Yahoo Symbol],tbCompanyNames[Symbol])</f>
        <v>ETH</v>
      </c>
      <c r="D7" s="27" t="s">
        <v>892</v>
      </c>
      <c r="E7" s="181" t="str">
        <f>_xlfn.XLOOKUP(tbCryptoBalances[[#This Row],[Yahoo Symbol]],qryAssets[Symbol],qryAssets[Instrument Type])</f>
        <v>CRYPTOCURRENCY</v>
      </c>
      <c r="F7" s="5">
        <f>ROUND(SUMIFS(tbTransactions[Qty],tbTransactions[Currency],tbCryptoBalances[[#This Row],[Symbol]]),8)</f>
        <v>4.2814573300000003</v>
      </c>
      <c r="G7" s="7">
        <f>_xlfn.XLOOKUP(tbCryptoBalances[[#This Row],[Yahoo Symbol]],qryAssets[Symbol],qryAssets[Price])</f>
        <v>3336.6637999999998</v>
      </c>
      <c r="H7" s="74">
        <f>_xlfn.XLOOKUP(tbCryptoBalances[[#This Row],[Yahoo Symbol]],qryAssets[Symbol],qryAssets[GL Percent])</f>
        <v>2.679607713914221E-2</v>
      </c>
      <c r="I7" s="73">
        <f>tbCryptoBalances[[#This Row],[Qty]]*tbCryptoBalances[[#This Row],[Curr. Price]]</f>
        <v>14285.783684255653</v>
      </c>
      <c r="J7" s="7">
        <f>IF(tbCryptoBalances[[#This Row],[Qty]]&gt;0,SUMIFS(tbTransactions[Total],tbTransactions[Currency],tbCryptoBalances[[#This Row],[Symbol]],tbTransactions[Type],"Buy")/SUMIFS(tbTransactions[Qty],tbTransactions[Currency],tbCryptoBalances[[#This Row],[Symbol]],tbTransactions[Type],"Buy"),0)</f>
        <v>3487.6582761440823</v>
      </c>
      <c r="K7" s="73">
        <f>ROUND(SUMIFS(tbTransactions[Total],tbTransactions[Currency],tbCryptoBalances[[#This Row],[Symbol]]),8)</f>
        <v>17577.415754019999</v>
      </c>
      <c r="L7" s="73">
        <f>tbCryptoBalances[[#This Row],[Current Value]]-tbCryptoBalances[[#This Row],[Approx Book Value]]</f>
        <v>-3291.6320697643459</v>
      </c>
      <c r="M7" s="74">
        <f>tbCryptoBalances[[#This Row],[G/L $]]/tbCryptoBalances[[#This Row],[Approx Book Value]]</f>
        <v>-0.18726484688237185</v>
      </c>
    </row>
    <row r="8" spans="2:13" ht="30" hidden="1" customHeight="1" x14ac:dyDescent="0.25">
      <c r="B8" s="29" t="str">
        <f>_xlfn.XLOOKUP(tbCryptoBalances[[#This Row],[Symbol]],tbCompanyNames[Symbol],tbCompanyNames[Name])</f>
        <v>GameStop Corp</v>
      </c>
      <c r="C8" s="181" t="str">
        <f>_xlfn.XLOOKUP(tbCryptoBalances[[#This Row],[Yahoo Symbol]],tbCompanyNames[Yahoo Symbol],tbCompanyNames[Symbol])</f>
        <v>GME</v>
      </c>
      <c r="D8" s="27" t="s">
        <v>219</v>
      </c>
      <c r="E8" s="181" t="str">
        <f>_xlfn.XLOOKUP(tbCryptoBalances[[#This Row],[Yahoo Symbol]],qryAssets[Symbol],qryAssets[Instrument Type])</f>
        <v>EQUITY</v>
      </c>
      <c r="F8" s="5">
        <f>ROUND(SUMIFS(tbTransactions[Qty],tbTransactions[Currency],tbCryptoBalances[[#This Row],[Symbol]]),8)</f>
        <v>731</v>
      </c>
      <c r="G8" s="7">
        <f>_xlfn.XLOOKUP(tbCryptoBalances[[#This Row],[Yahoo Symbol]],qryAssets[Symbol],qryAssets[Price])</f>
        <v>248.36</v>
      </c>
      <c r="H8" s="74">
        <f>_xlfn.XLOOKUP(tbCryptoBalances[[#This Row],[Yahoo Symbol]],qryAssets[Symbol],qryAssets[GL Percent])</f>
        <v>-3.8035479123092415E-2</v>
      </c>
      <c r="I8" s="73">
        <f>tbCryptoBalances[[#This Row],[Qty]]*tbCryptoBalances[[#This Row],[Curr. Price]]</f>
        <v>181551.16</v>
      </c>
      <c r="J8" s="7">
        <f>IF(tbCryptoBalances[[#This Row],[Qty]]&gt;0,SUMIFS(tbTransactions[Total],tbTransactions[Currency],tbCryptoBalances[[#This Row],[Symbol]],tbTransactions[Type],"Buy")/SUMIFS(tbTransactions[Qty],tbTransactions[Currency],tbCryptoBalances[[#This Row],[Symbol]],tbTransactions[Type],"Buy"),0)</f>
        <v>161.95369357045143</v>
      </c>
      <c r="K8" s="73">
        <f>ROUND(SUMIFS(tbTransactions[Total],tbTransactions[Currency],tbCryptoBalances[[#This Row],[Symbol]]),8)</f>
        <v>118388.15</v>
      </c>
      <c r="L8" s="73">
        <f>tbCryptoBalances[[#This Row],[Current Value]]-tbCryptoBalances[[#This Row],[Approx Book Value]]</f>
        <v>63163.010000000009</v>
      </c>
      <c r="M8" s="74">
        <f>tbCryptoBalances[[#This Row],[G/L $]]/tbCryptoBalances[[#This Row],[Approx Book Value]]</f>
        <v>0.5335247657810348</v>
      </c>
    </row>
    <row r="9" spans="2:13" ht="30" customHeight="1" x14ac:dyDescent="0.25">
      <c r="B9" s="29" t="str">
        <f>_xlfn.XLOOKUP(tbCryptoBalances[[#This Row],[Symbol]],tbCompanyNames[Symbol],tbCompanyNames[Name])</f>
        <v>DOT (Polkadot)</v>
      </c>
      <c r="C9" s="181" t="str">
        <f>_xlfn.XLOOKUP(tbCryptoBalances[[#This Row],[Yahoo Symbol]],tbCompanyNames[Yahoo Symbol],tbCompanyNames[Symbol])</f>
        <v>DOT</v>
      </c>
      <c r="D9" s="17" t="s">
        <v>133</v>
      </c>
      <c r="E9" s="181" t="s">
        <v>957</v>
      </c>
      <c r="F9" s="5">
        <f>ROUND(SUMIFS(tbTransactions[Qty],tbTransactions[Currency],tbCryptoBalances[[#This Row],[Symbol]]),8)</f>
        <v>87.258659390000005</v>
      </c>
      <c r="G9" s="163">
        <v>32.229999999999997</v>
      </c>
      <c r="H9" s="74" t="e">
        <f>_xlfn.XLOOKUP(tbCryptoBalances[[#This Row],[Yahoo Symbol]],qryAssets[Symbol],qryAssets[GL Percent])</f>
        <v>#N/A</v>
      </c>
      <c r="I9" s="73">
        <f>tbCryptoBalances[[#This Row],[Qty]]*tbCryptoBalances[[#This Row],[Curr. Price]]</f>
        <v>2812.3465921397001</v>
      </c>
      <c r="J9" s="7">
        <f>IF(tbCryptoBalances[[#This Row],[Qty]]&gt;0,SUMIFS(tbTransactions[Total],tbTransactions[Currency],tbCryptoBalances[[#This Row],[Symbol]],tbTransactions[Type],"Buy")/SUMIFS(tbTransactions[Qty],tbTransactions[Currency],tbCryptoBalances[[#This Row],[Symbol]],tbTransactions[Type],"Buy"),0)</f>
        <v>22.668351930085731</v>
      </c>
      <c r="K9" s="73">
        <f>ROUND(SUMIFS(tbTransactions[Total],tbTransactions[Currency],tbCryptoBalances[[#This Row],[Symbol]]),8)</f>
        <v>1978.01</v>
      </c>
      <c r="L9" s="73">
        <f>tbCryptoBalances[[#This Row],[Current Value]]-tbCryptoBalances[[#This Row],[Approx Book Value]]</f>
        <v>834.33659213970009</v>
      </c>
      <c r="M9" s="74">
        <f>tbCryptoBalances[[#This Row],[G/L $]]/tbCryptoBalances[[#This Row],[Approx Book Value]]</f>
        <v>0.42180605362950646</v>
      </c>
    </row>
    <row r="10" spans="2:13" ht="30" customHeight="1" x14ac:dyDescent="0.25">
      <c r="B10" s="29" t="str">
        <f>_xlfn.XLOOKUP(tbCryptoBalances[[#This Row],[Symbol]],tbCompanyNames[Symbol],tbCompanyNames[Name])</f>
        <v>MATIC (Polygon)</v>
      </c>
      <c r="C10" s="181" t="str">
        <f>_xlfn.XLOOKUP(tbCryptoBalances[[#This Row],[Yahoo Symbol]],tbCompanyNames[Yahoo Symbol],tbCompanyNames[Symbol])</f>
        <v>MATIC</v>
      </c>
      <c r="D10" s="28" t="s">
        <v>896</v>
      </c>
      <c r="E10" s="181" t="str">
        <f>_xlfn.XLOOKUP(tbCryptoBalances[[#This Row],[Yahoo Symbol]],qryAssets[Symbol],qryAssets[Instrument Type])</f>
        <v>CRYPTOCURRENCY</v>
      </c>
      <c r="F10" s="5">
        <f>ROUND(SUMIFS(tbTransactions[Qty],tbTransactions[Currency],tbCryptoBalances[[#This Row],[Symbol]]),8)</f>
        <v>200.34896423000001</v>
      </c>
      <c r="G10" s="7">
        <f>_xlfn.XLOOKUP(tbCryptoBalances[[#This Row],[Yahoo Symbol]],qryAssets[Symbol],qryAssets[Price])</f>
        <v>2.0081120000000001</v>
      </c>
      <c r="H10" s="74">
        <f>_xlfn.XLOOKUP(tbCryptoBalances[[#This Row],[Yahoo Symbol]],qryAssets[Symbol],qryAssets[GL Percent])</f>
        <v>2.1364970010266993E-2</v>
      </c>
      <c r="I10" s="73">
        <f>tbCryptoBalances[[#This Row],[Qty]]*tbCryptoBalances[[#This Row],[Curr. Price]]</f>
        <v>402.32315925783382</v>
      </c>
      <c r="J10" s="7">
        <f>IF(tbCryptoBalances[[#This Row],[Qty]]&gt;0,SUMIFS(tbTransactions[Total],tbTransactions[Currency],tbCryptoBalances[[#This Row],[Symbol]],tbTransactions[Type],"Buy")/SUMIFS(tbTransactions[Qty],tbTransactions[Currency],tbCryptoBalances[[#This Row],[Symbol]],tbTransactions[Type],"Buy"),0)</f>
        <v>2.1797503557063198</v>
      </c>
      <c r="K10" s="73">
        <f>ROUND(SUMIFS(tbTransactions[Total],tbTransactions[Currency],tbCryptoBalances[[#This Row],[Symbol]]),8)</f>
        <v>432.72936520000002</v>
      </c>
      <c r="L10" s="73">
        <f>tbCryptoBalances[[#This Row],[Current Value]]-tbCryptoBalances[[#This Row],[Approx Book Value]]</f>
        <v>-30.406205942166196</v>
      </c>
      <c r="M10" s="74">
        <f>tbCryptoBalances[[#This Row],[G/L $]]/tbCryptoBalances[[#This Row],[Approx Book Value]]</f>
        <v>-7.026610252833887E-2</v>
      </c>
    </row>
    <row r="11" spans="2:13" ht="30" customHeight="1" x14ac:dyDescent="0.25">
      <c r="B11" s="29" t="str">
        <f>_xlfn.XLOOKUP(tbCryptoBalances[[#This Row],[Symbol]],tbCompanyNames[Symbol],tbCompanyNames[Name])</f>
        <v>XLM (Stellar)</v>
      </c>
      <c r="C11" s="181" t="str">
        <f>_xlfn.XLOOKUP(tbCryptoBalances[[#This Row],[Yahoo Symbol]],tbCompanyNames[Yahoo Symbol],tbCompanyNames[Symbol])</f>
        <v>XLM</v>
      </c>
      <c r="D11" s="179" t="s">
        <v>898</v>
      </c>
      <c r="E11" s="181" t="str">
        <f>_xlfn.XLOOKUP(tbCryptoBalances[[#This Row],[Yahoo Symbol]],qryAssets[Symbol],qryAssets[Instrument Type])</f>
        <v>CRYPTOCURRENCY</v>
      </c>
      <c r="F11" s="5">
        <f>ROUND(SUMIFS(tbTransactions[Qty],tbTransactions[Currency],tbCryptoBalances[[#This Row],[Symbol]]),8)</f>
        <v>22.7827372</v>
      </c>
      <c r="G11" s="7">
        <f>_xlfn.XLOOKUP(tbCryptoBalances[[#This Row],[Yahoo Symbol]],qryAssets[Symbol],qryAssets[Price])</f>
        <v>0.47600353000000001</v>
      </c>
      <c r="H11" s="74">
        <f>_xlfn.XLOOKUP(tbCryptoBalances[[#This Row],[Yahoo Symbol]],qryAssets[Symbol],qryAssets[GL Percent])</f>
        <v>2.1704337871169446E-2</v>
      </c>
      <c r="I11" s="73">
        <f>tbCryptoBalances[[#This Row],[Qty]]*tbCryptoBalances[[#This Row],[Curr. Price]]</f>
        <v>10.844663330262316</v>
      </c>
      <c r="J11" s="7">
        <f>IF(tbCryptoBalances[[#This Row],[Qty]]&gt;0,SUMIFS(tbTransactions[Total],tbTransactions[Currency],tbCryptoBalances[[#This Row],[Symbol]],tbTransactions[Type],"Buy")/SUMIFS(tbTransactions[Qty],tbTransactions[Currency],tbCryptoBalances[[#This Row],[Symbol]],tbTransactions[Type],"Buy"),0)</f>
        <v>0.78907626044931067</v>
      </c>
      <c r="K11" s="73">
        <f>ROUND(SUMIFS(tbTransactions[Total],tbTransactions[Currency],tbCryptoBalances[[#This Row],[Symbol]]),8)</f>
        <v>171.30190698999999</v>
      </c>
      <c r="L11" s="73">
        <f>tbCryptoBalances[[#This Row],[Current Value]]-tbCryptoBalances[[#This Row],[Approx Book Value]]</f>
        <v>-160.45724365973768</v>
      </c>
      <c r="M11" s="74">
        <f>tbCryptoBalances[[#This Row],[G/L $]]/tbCryptoBalances[[#This Row],[Approx Book Value]]</f>
        <v>-0.93669268765994895</v>
      </c>
    </row>
    <row r="12" spans="2:13" ht="30" customHeight="1" x14ac:dyDescent="0.25">
      <c r="B12" s="29" t="str">
        <f>_xlfn.XLOOKUP(tbCryptoBalances[[#This Row],[Symbol]],tbCompanyNames[Symbol],tbCompanyNames[Name])</f>
        <v>XRP (Ripple)</v>
      </c>
      <c r="C12" s="181" t="str">
        <f>_xlfn.XLOOKUP(tbCryptoBalances[[#This Row],[Yahoo Symbol]],tbCompanyNames[Yahoo Symbol],tbCompanyNames[Symbol])</f>
        <v>XRP</v>
      </c>
      <c r="D12" s="179" t="s">
        <v>900</v>
      </c>
      <c r="E12" s="181" t="str">
        <f>_xlfn.XLOOKUP(tbCryptoBalances[[#This Row],[Yahoo Symbol]],qryAssets[Symbol],qryAssets[Instrument Type])</f>
        <v>CRYPTOCURRENCY</v>
      </c>
      <c r="F12" s="5">
        <f>ROUND(SUMIFS(tbTransactions[Qty],tbTransactions[Currency],tbCryptoBalances[[#This Row],[Symbol]]),8)</f>
        <v>0</v>
      </c>
      <c r="G12" s="7">
        <f>_xlfn.XLOOKUP(tbCryptoBalances[[#This Row],[Yahoo Symbol]],qryAssets[Symbol],qryAssets[Price])</f>
        <v>1.1924999999999999</v>
      </c>
      <c r="H12" s="74">
        <f>_xlfn.XLOOKUP(tbCryptoBalances[[#This Row],[Yahoo Symbol]],qryAssets[Symbol],qryAssets[GL Percent])</f>
        <v>2.0015396458814474E-2</v>
      </c>
      <c r="I12" s="73">
        <f>tbCryptoBalances[[#This Row],[Qty]]*tbCryptoBalances[[#This Row],[Curr. Price]]</f>
        <v>0</v>
      </c>
      <c r="J12" s="7">
        <f>IF(tbCryptoBalances[[#This Row],[Qty]]&gt;0,SUMIFS(tbTransactions[Total],tbTransactions[Currency],tbCryptoBalances[[#This Row],[Symbol]],tbTransactions[Type],"Buy")/SUMIFS(tbTransactions[Qty],tbTransactions[Currency],tbCryptoBalances[[#This Row],[Symbol]],tbTransactions[Type],"Buy"),0)</f>
        <v>0</v>
      </c>
      <c r="K12" s="73">
        <f>ROUND(SUMIFS(tbTransactions[Total],tbTransactions[Currency],tbCryptoBalances[[#This Row],[Symbol]]),8)</f>
        <v>-1.0610808700000001</v>
      </c>
      <c r="L12" s="73">
        <f>tbCryptoBalances[[#This Row],[Current Value]]-tbCryptoBalances[[#This Row],[Approx Book Value]]</f>
        <v>1.0610808700000001</v>
      </c>
      <c r="M12" s="74">
        <f>tbCryptoBalances[[#This Row],[G/L $]]/tbCryptoBalances[[#This Row],[Approx Book Value]]</f>
        <v>-1</v>
      </c>
    </row>
    <row r="13" spans="2:13" ht="30" customHeight="1" x14ac:dyDescent="0.25">
      <c r="B13" s="195" t="s">
        <v>2</v>
      </c>
      <c r="C13" s="195"/>
      <c r="D13" s="195"/>
      <c r="E13" s="195"/>
      <c r="F13" s="197"/>
      <c r="G13" s="197"/>
      <c r="H13" s="197"/>
      <c r="I13" s="200">
        <f>SUBTOTAL(109,tbCryptoBalances[Current Value])</f>
        <v>27184.634367644958</v>
      </c>
      <c r="J13" s="195"/>
      <c r="K13" s="200">
        <f>SUBTOTAL(109,tbCryptoBalances[Approx Book Value])</f>
        <v>30953.5328883</v>
      </c>
      <c r="L13" s="200">
        <f>tbCryptoBalances[[#Totals],[Current Value]]-tbCryptoBalances[[#Totals],[Approx Book Value]]</f>
        <v>-3768.8985206550424</v>
      </c>
      <c r="M13" s="202">
        <f>tbCryptoBalances[[#Totals],[G/L $]]/tbCryptoBalances[[#Totals],[Approx Book Value]]</f>
        <v>-0.12175988228082466</v>
      </c>
    </row>
    <row r="14" spans="2:13" ht="30" customHeight="1" x14ac:dyDescent="0.25">
      <c r="B14" s="2"/>
      <c r="C14" s="2"/>
      <c r="F14" s="6"/>
    </row>
    <row r="15" spans="2:13" ht="30" customHeight="1" x14ac:dyDescent="0.25">
      <c r="B15" s="37"/>
      <c r="F15" s="6"/>
    </row>
    <row r="16" spans="2:13" ht="30" customHeight="1" x14ac:dyDescent="0.25">
      <c r="B16" s="49"/>
      <c r="D16" s="164"/>
      <c r="F16" s="6"/>
    </row>
    <row r="17" spans="2:6" ht="30" customHeight="1" x14ac:dyDescent="0.25">
      <c r="B17" s="49"/>
      <c r="D17" s="164"/>
      <c r="F17" s="6"/>
    </row>
    <row r="18" spans="2:6" ht="30" customHeight="1" x14ac:dyDescent="0.25">
      <c r="B18" s="49"/>
      <c r="D18" s="73"/>
      <c r="F18" s="6"/>
    </row>
    <row r="19" spans="2:6" ht="30" customHeight="1" x14ac:dyDescent="0.25">
      <c r="B19" s="49"/>
      <c r="D19" s="96"/>
      <c r="F19" s="6"/>
    </row>
    <row r="20" spans="2:6" ht="30" customHeight="1" x14ac:dyDescent="0.25">
      <c r="B20" s="49"/>
      <c r="D20" s="50"/>
      <c r="F20" s="6"/>
    </row>
    <row r="21" spans="2:6" ht="30" customHeight="1" x14ac:dyDescent="0.25">
      <c r="B21" s="49"/>
      <c r="D21" s="51"/>
    </row>
    <row r="22" spans="2:6" ht="30" customHeight="1" x14ac:dyDescent="0.25">
      <c r="B22" s="49"/>
      <c r="D22" s="47"/>
    </row>
    <row r="23" spans="2:6" ht="30" customHeight="1" x14ac:dyDescent="0.25">
      <c r="B23" s="49"/>
      <c r="D23" s="96"/>
    </row>
    <row r="24" spans="2:6" ht="30" customHeight="1" x14ac:dyDescent="0.25">
      <c r="B24" s="49"/>
      <c r="D24" s="73"/>
    </row>
    <row r="25" spans="2:6" ht="30" customHeight="1" x14ac:dyDescent="0.25">
      <c r="B25" s="49"/>
      <c r="D25" s="9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E5D3-D64B-4C6C-BBD3-4C6514E54E1E}">
  <dimension ref="C1:L205"/>
  <sheetViews>
    <sheetView showGridLines="0" topLeftCell="A80" workbookViewId="0">
      <selection activeCell="I102" sqref="I102"/>
    </sheetView>
  </sheetViews>
  <sheetFormatPr defaultColWidth="9.140625" defaultRowHeight="30" customHeight="1" x14ac:dyDescent="0.25"/>
  <cols>
    <col min="1" max="2" width="1.28515625" style="1" customWidth="1"/>
    <col min="3" max="3" width="9.28515625" style="54" customWidth="1"/>
    <col min="4" max="4" width="11.28515625" style="53" customWidth="1"/>
    <col min="5" max="5" width="13.7109375" style="55" customWidth="1"/>
    <col min="6" max="6" width="10.7109375" style="55" customWidth="1"/>
    <col min="7" max="7" width="10.7109375" style="56" customWidth="1"/>
    <col min="8" max="8" width="10.7109375" style="55" customWidth="1"/>
    <col min="9" max="9" width="22.7109375" style="53" customWidth="1"/>
    <col min="10" max="11" width="15.5703125" style="53" customWidth="1"/>
    <col min="12" max="12" width="18" style="53" customWidth="1"/>
    <col min="13" max="13" width="10.28515625" style="1" customWidth="1"/>
    <col min="14" max="16384" width="9.140625" style="1"/>
  </cols>
  <sheetData>
    <row r="1" spans="3:12" ht="7.5" customHeight="1" x14ac:dyDescent="0.25"/>
    <row r="2" spans="3:12" ht="30" customHeight="1" x14ac:dyDescent="0.25">
      <c r="C2" s="54" t="s">
        <v>107</v>
      </c>
      <c r="D2" s="53" t="s">
        <v>3</v>
      </c>
      <c r="E2" s="56" t="s">
        <v>1</v>
      </c>
      <c r="F2" s="57" t="s">
        <v>108</v>
      </c>
      <c r="G2" s="71" t="s">
        <v>197</v>
      </c>
      <c r="H2" s="56" t="s">
        <v>2</v>
      </c>
      <c r="I2" s="53" t="s">
        <v>161</v>
      </c>
      <c r="J2" s="53" t="s">
        <v>0</v>
      </c>
      <c r="K2" s="53" t="s">
        <v>158</v>
      </c>
      <c r="L2" s="53" t="s">
        <v>110</v>
      </c>
    </row>
    <row r="3" spans="3:12" ht="30" customHeight="1" x14ac:dyDescent="0.25">
      <c r="C3" s="58">
        <v>1</v>
      </c>
      <c r="D3" s="59">
        <v>44306</v>
      </c>
      <c r="E3" s="55">
        <v>-400</v>
      </c>
      <c r="F3" s="55">
        <v>1</v>
      </c>
      <c r="G3" s="56">
        <v>1</v>
      </c>
      <c r="H3" s="60">
        <f>tbTransactions[[#This Row],[Qty]]*tbTransactions[[#This Row],[Unit Cost]]*tbTransactions[[#This Row],[Exchange Rate]]</f>
        <v>-400</v>
      </c>
      <c r="I3" s="53" t="s">
        <v>111</v>
      </c>
      <c r="J3" s="61" t="str">
        <f>IF(tbTransactions[[#This Row],[Wallet]]&lt;&gt;"",RIGHT(tbTransactions[[#This Row],[Wallet]],LEN(tbTransactions[[#This Row],[Wallet]])-FIND(" ",tbTransactions[[#This Row],[Wallet]])),"n/a")</f>
        <v>CAD</v>
      </c>
      <c r="K3" s="63" t="s">
        <v>163</v>
      </c>
      <c r="L3" s="55"/>
    </row>
    <row r="4" spans="3:12" ht="30" customHeight="1" x14ac:dyDescent="0.25">
      <c r="C4" s="58">
        <v>2</v>
      </c>
      <c r="D4" s="59">
        <v>44306</v>
      </c>
      <c r="E4" s="55">
        <v>400</v>
      </c>
      <c r="F4" s="55">
        <v>1</v>
      </c>
      <c r="G4" s="56">
        <v>1</v>
      </c>
      <c r="H4" s="60">
        <f>tbTransactions[[#This Row],[Qty]]*tbTransactions[[#This Row],[Unit Cost]]*tbTransactions[[#This Row],[Exchange Rate]]</f>
        <v>400</v>
      </c>
      <c r="I4" s="53" t="s">
        <v>112</v>
      </c>
      <c r="J4" s="61" t="str">
        <f>IF(tbTransactions[[#This Row],[Wallet]]&lt;&gt;"",RIGHT(tbTransactions[[#This Row],[Wallet]],LEN(tbTransactions[[#This Row],[Wallet]])-FIND(" ",tbTransactions[[#This Row],[Wallet]])),"n/a")</f>
        <v>CAD</v>
      </c>
      <c r="K4" s="63" t="s">
        <v>116</v>
      </c>
      <c r="L4" s="55"/>
    </row>
    <row r="5" spans="3:12" ht="30" customHeight="1" x14ac:dyDescent="0.25">
      <c r="C5" s="58">
        <v>3</v>
      </c>
      <c r="D5" s="59">
        <v>44306</v>
      </c>
      <c r="E5" s="55">
        <v>-400</v>
      </c>
      <c r="F5" s="55">
        <v>1.4999999999999999E-2</v>
      </c>
      <c r="G5" s="56">
        <v>1</v>
      </c>
      <c r="H5" s="60">
        <f>tbTransactions[[#This Row],[Qty]]*tbTransactions[[#This Row],[Unit Cost]]*tbTransactions[[#This Row],[Exchange Rate]]</f>
        <v>-6</v>
      </c>
      <c r="I5" s="53" t="s">
        <v>112</v>
      </c>
      <c r="J5" s="61" t="str">
        <f>IF(tbTransactions[[#This Row],[Wallet]]&lt;&gt;"",RIGHT(tbTransactions[[#This Row],[Wallet]],LEN(tbTransactions[[#This Row],[Wallet]])-FIND(" ",tbTransactions[[#This Row],[Wallet]])),"n/a")</f>
        <v>CAD</v>
      </c>
      <c r="K5" s="53" t="s">
        <v>109</v>
      </c>
    </row>
    <row r="6" spans="3:12" ht="30" customHeight="1" x14ac:dyDescent="0.25">
      <c r="C6" s="58">
        <v>4</v>
      </c>
      <c r="D6" s="59">
        <v>44306</v>
      </c>
      <c r="E6" s="55">
        <v>-42.5</v>
      </c>
      <c r="F6" s="55">
        <v>1</v>
      </c>
      <c r="G6" s="56">
        <v>1</v>
      </c>
      <c r="H6" s="60">
        <f>tbTransactions[[#This Row],[Qty]]*tbTransactions[[#This Row],[Unit Cost]]*tbTransactions[[#This Row],[Exchange Rate]]</f>
        <v>-42.5</v>
      </c>
      <c r="I6" s="53" t="s">
        <v>112</v>
      </c>
      <c r="J6" s="61" t="str">
        <f>IF(tbTransactions[[#This Row],[Wallet]]&lt;&gt;"",RIGHT(tbTransactions[[#This Row],[Wallet]],LEN(tbTransactions[[#This Row],[Wallet]])-FIND(" ",tbTransactions[[#This Row],[Wallet]])),"n/a")</f>
        <v>CAD</v>
      </c>
      <c r="K6" s="63" t="s">
        <v>163</v>
      </c>
      <c r="L6" s="55"/>
    </row>
    <row r="7" spans="3:12" ht="30" customHeight="1" x14ac:dyDescent="0.25">
      <c r="C7" s="58">
        <v>5</v>
      </c>
      <c r="D7" s="59">
        <v>44306</v>
      </c>
      <c r="E7" s="55">
        <v>5</v>
      </c>
      <c r="F7" s="55">
        <v>8.5</v>
      </c>
      <c r="G7" s="56">
        <v>1</v>
      </c>
      <c r="H7" s="60">
        <f>tbTransactions[[#This Row],[Qty]]*tbTransactions[[#This Row],[Unit Cost]]*tbTransactions[[#This Row],[Exchange Rate]]</f>
        <v>42.5</v>
      </c>
      <c r="I7" s="53" t="s">
        <v>977</v>
      </c>
      <c r="J7" s="61" t="str">
        <f>IF(tbTransactions[[#This Row],[Wallet]]&lt;&gt;"",RIGHT(tbTransactions[[#This Row],[Wallet]],LEN(tbTransactions[[#This Row],[Wallet]])-FIND(" ",tbTransactions[[#This Row],[Wallet]])),"n/a")</f>
        <v>EOS</v>
      </c>
      <c r="K7" s="63" t="s">
        <v>164</v>
      </c>
      <c r="L7" s="55"/>
    </row>
    <row r="8" spans="3:12" ht="30" customHeight="1" x14ac:dyDescent="0.25">
      <c r="C8" s="58">
        <v>6</v>
      </c>
      <c r="D8" s="59">
        <v>44306</v>
      </c>
      <c r="E8" s="55">
        <v>-1.4</v>
      </c>
      <c r="F8" s="55">
        <v>8.5</v>
      </c>
      <c r="G8" s="56">
        <v>1</v>
      </c>
      <c r="H8" s="60">
        <f>tbTransactions[[#This Row],[Qty]]*tbTransactions[[#This Row],[Unit Cost]]*tbTransactions[[#This Row],[Exchange Rate]]</f>
        <v>-11.899999999999999</v>
      </c>
      <c r="I8" s="53" t="s">
        <v>112</v>
      </c>
      <c r="J8" s="61" t="str">
        <f>IF(tbTransactions[[#This Row],[Wallet]]&lt;&gt;"",RIGHT(tbTransactions[[#This Row],[Wallet]],LEN(tbTransactions[[#This Row],[Wallet]])-FIND(" ",tbTransactions[[#This Row],[Wallet]])),"n/a")</f>
        <v>CAD</v>
      </c>
      <c r="K8" s="63" t="s">
        <v>163</v>
      </c>
      <c r="L8" s="55"/>
    </row>
    <row r="9" spans="3:12" ht="30" customHeight="1" x14ac:dyDescent="0.25">
      <c r="C9" s="58">
        <v>7</v>
      </c>
      <c r="D9" s="59">
        <v>44306</v>
      </c>
      <c r="E9" s="55">
        <v>1.4</v>
      </c>
      <c r="F9" s="55">
        <v>8.5</v>
      </c>
      <c r="G9" s="56">
        <v>1</v>
      </c>
      <c r="H9" s="60">
        <f>tbTransactions[[#This Row],[Qty]]*tbTransactions[[#This Row],[Unit Cost]]*tbTransactions[[#This Row],[Exchange Rate]]</f>
        <v>11.899999999999999</v>
      </c>
      <c r="I9" s="53" t="s">
        <v>977</v>
      </c>
      <c r="J9" s="61" t="str">
        <f>IF(tbTransactions[[#This Row],[Wallet]]&lt;&gt;"",RIGHT(tbTransactions[[#This Row],[Wallet]],LEN(tbTransactions[[#This Row],[Wallet]])-FIND(" ",tbTransactions[[#This Row],[Wallet]])),"n/a")</f>
        <v>EOS</v>
      </c>
      <c r="K9" s="63" t="s">
        <v>164</v>
      </c>
      <c r="L9" s="55"/>
    </row>
    <row r="10" spans="3:12" ht="30" customHeight="1" x14ac:dyDescent="0.25">
      <c r="C10" s="58">
        <v>8</v>
      </c>
      <c r="D10" s="59">
        <v>44306</v>
      </c>
      <c r="E10" s="55">
        <v>-5.5</v>
      </c>
      <c r="F10" s="55">
        <v>8.5</v>
      </c>
      <c r="G10" s="56">
        <v>1</v>
      </c>
      <c r="H10" s="60">
        <f>tbTransactions[[#This Row],[Qty]]*tbTransactions[[#This Row],[Unit Cost]]*tbTransactions[[#This Row],[Exchange Rate]]</f>
        <v>-46.75</v>
      </c>
      <c r="I10" s="53" t="s">
        <v>112</v>
      </c>
      <c r="J10" s="61" t="str">
        <f>IF(tbTransactions[[#This Row],[Wallet]]&lt;&gt;"",RIGHT(tbTransactions[[#This Row],[Wallet]],LEN(tbTransactions[[#This Row],[Wallet]])-FIND(" ",tbTransactions[[#This Row],[Wallet]])),"n/a")</f>
        <v>CAD</v>
      </c>
      <c r="K10" s="63" t="s">
        <v>163</v>
      </c>
      <c r="L10" s="55"/>
    </row>
    <row r="11" spans="3:12" ht="30" customHeight="1" x14ac:dyDescent="0.25">
      <c r="C11" s="58">
        <v>9</v>
      </c>
      <c r="D11" s="59">
        <v>44306</v>
      </c>
      <c r="E11" s="55">
        <v>5.5</v>
      </c>
      <c r="F11" s="55">
        <v>8.5</v>
      </c>
      <c r="G11" s="56">
        <v>1</v>
      </c>
      <c r="H11" s="60">
        <f>tbTransactions[[#This Row],[Qty]]*tbTransactions[[#This Row],[Unit Cost]]*tbTransactions[[#This Row],[Exchange Rate]]</f>
        <v>46.75</v>
      </c>
      <c r="I11" s="53" t="s">
        <v>977</v>
      </c>
      <c r="J11" s="61" t="str">
        <f>IF(tbTransactions[[#This Row],[Wallet]]&lt;&gt;"",RIGHT(tbTransactions[[#This Row],[Wallet]],LEN(tbTransactions[[#This Row],[Wallet]])-FIND(" ",tbTransactions[[#This Row],[Wallet]])),"n/a")</f>
        <v>EOS</v>
      </c>
      <c r="K11" s="63" t="s">
        <v>164</v>
      </c>
      <c r="L11" s="55"/>
    </row>
    <row r="12" spans="3:12" ht="30" customHeight="1" x14ac:dyDescent="0.25">
      <c r="C12" s="58">
        <v>10</v>
      </c>
      <c r="D12" s="59">
        <v>44306</v>
      </c>
      <c r="E12" s="55">
        <v>-6.7</v>
      </c>
      <c r="F12" s="55">
        <v>8.5</v>
      </c>
      <c r="G12" s="56">
        <v>1</v>
      </c>
      <c r="H12" s="60">
        <f>tbTransactions[[#This Row],[Qty]]*tbTransactions[[#This Row],[Unit Cost]]*tbTransactions[[#This Row],[Exchange Rate]]</f>
        <v>-56.95</v>
      </c>
      <c r="I12" s="53" t="s">
        <v>112</v>
      </c>
      <c r="J12" s="61" t="str">
        <f>IF(tbTransactions[[#This Row],[Wallet]]&lt;&gt;"",RIGHT(tbTransactions[[#This Row],[Wallet]],LEN(tbTransactions[[#This Row],[Wallet]])-FIND(" ",tbTransactions[[#This Row],[Wallet]])),"n/a")</f>
        <v>CAD</v>
      </c>
      <c r="K12" s="63" t="s">
        <v>163</v>
      </c>
      <c r="L12" s="55"/>
    </row>
    <row r="13" spans="3:12" ht="30" customHeight="1" x14ac:dyDescent="0.25">
      <c r="C13" s="58">
        <v>11</v>
      </c>
      <c r="D13" s="59">
        <v>44306</v>
      </c>
      <c r="E13" s="55">
        <v>6.7</v>
      </c>
      <c r="F13" s="55">
        <v>8.5</v>
      </c>
      <c r="G13" s="56">
        <v>1</v>
      </c>
      <c r="H13" s="60">
        <f>tbTransactions[[#This Row],[Qty]]*tbTransactions[[#This Row],[Unit Cost]]*tbTransactions[[#This Row],[Exchange Rate]]</f>
        <v>56.95</v>
      </c>
      <c r="I13" s="53" t="s">
        <v>977</v>
      </c>
      <c r="J13" s="61" t="str">
        <f>IF(tbTransactions[[#This Row],[Wallet]]&lt;&gt;"",RIGHT(tbTransactions[[#This Row],[Wallet]],LEN(tbTransactions[[#This Row],[Wallet]])-FIND(" ",tbTransactions[[#This Row],[Wallet]])),"n/a")</f>
        <v>EOS</v>
      </c>
      <c r="K13" s="63" t="s">
        <v>164</v>
      </c>
      <c r="L13" s="55"/>
    </row>
    <row r="14" spans="3:12" ht="30" customHeight="1" x14ac:dyDescent="0.25">
      <c r="C14" s="58">
        <v>12</v>
      </c>
      <c r="D14" s="59">
        <v>44307</v>
      </c>
      <c r="E14" s="55">
        <v>-27.4</v>
      </c>
      <c r="F14" s="55">
        <v>8.5</v>
      </c>
      <c r="G14" s="56">
        <v>1</v>
      </c>
      <c r="H14" s="60">
        <f>tbTransactions[[#This Row],[Qty]]*tbTransactions[[#This Row],[Unit Cost]]*tbTransactions[[#This Row],[Exchange Rate]]</f>
        <v>-232.89999999999998</v>
      </c>
      <c r="I14" s="53" t="s">
        <v>112</v>
      </c>
      <c r="J14" s="61" t="str">
        <f>IF(tbTransactions[[#This Row],[Wallet]]&lt;&gt;"",RIGHT(tbTransactions[[#This Row],[Wallet]],LEN(tbTransactions[[#This Row],[Wallet]])-FIND(" ",tbTransactions[[#This Row],[Wallet]])),"n/a")</f>
        <v>CAD</v>
      </c>
      <c r="K14" s="63" t="s">
        <v>163</v>
      </c>
      <c r="L14" s="55"/>
    </row>
    <row r="15" spans="3:12" ht="30" customHeight="1" x14ac:dyDescent="0.25">
      <c r="C15" s="58">
        <v>13</v>
      </c>
      <c r="D15" s="59">
        <v>44307</v>
      </c>
      <c r="E15" s="55">
        <v>27.4</v>
      </c>
      <c r="F15" s="55">
        <v>8.5</v>
      </c>
      <c r="G15" s="56">
        <v>1</v>
      </c>
      <c r="H15" s="60">
        <f>tbTransactions[[#This Row],[Qty]]*tbTransactions[[#This Row],[Unit Cost]]*tbTransactions[[#This Row],[Exchange Rate]]</f>
        <v>232.89999999999998</v>
      </c>
      <c r="I15" s="53" t="s">
        <v>977</v>
      </c>
      <c r="J15" s="61" t="str">
        <f>IF(tbTransactions[[#This Row],[Wallet]]&lt;&gt;"",RIGHT(tbTransactions[[#This Row],[Wallet]],LEN(tbTransactions[[#This Row],[Wallet]])-FIND(" ",tbTransactions[[#This Row],[Wallet]])),"n/a")</f>
        <v>EOS</v>
      </c>
      <c r="K15" s="63" t="s">
        <v>164</v>
      </c>
      <c r="L15" s="55"/>
    </row>
    <row r="16" spans="3:12" ht="30" customHeight="1" x14ac:dyDescent="0.25">
      <c r="C16" s="58">
        <v>14</v>
      </c>
      <c r="D16" s="59">
        <v>44318</v>
      </c>
      <c r="E16" s="55">
        <v>-100</v>
      </c>
      <c r="F16" s="55">
        <v>1</v>
      </c>
      <c r="G16" s="56">
        <v>1</v>
      </c>
      <c r="H16" s="60">
        <f>tbTransactions[[#This Row],[Qty]]*tbTransactions[[#This Row],[Unit Cost]]*tbTransactions[[#This Row],[Exchange Rate]]</f>
        <v>-100</v>
      </c>
      <c r="I16" s="53" t="s">
        <v>111</v>
      </c>
      <c r="J16" s="61" t="str">
        <f>IF(tbTransactions[[#This Row],[Wallet]]&lt;&gt;"",RIGHT(tbTransactions[[#This Row],[Wallet]],LEN(tbTransactions[[#This Row],[Wallet]])-FIND(" ",tbTransactions[[#This Row],[Wallet]])),"n/a")</f>
        <v>CAD</v>
      </c>
      <c r="K16" s="63" t="s">
        <v>163</v>
      </c>
      <c r="L16" s="55"/>
    </row>
    <row r="17" spans="3:12" ht="30" customHeight="1" x14ac:dyDescent="0.25">
      <c r="C17" s="58">
        <v>15</v>
      </c>
      <c r="D17" s="59">
        <v>44318</v>
      </c>
      <c r="E17" s="55">
        <v>100</v>
      </c>
      <c r="F17" s="55">
        <v>1</v>
      </c>
      <c r="G17" s="56">
        <v>1</v>
      </c>
      <c r="H17" s="60">
        <f>tbTransactions[[#This Row],[Qty]]*tbTransactions[[#This Row],[Unit Cost]]*tbTransactions[[#This Row],[Exchange Rate]]</f>
        <v>100</v>
      </c>
      <c r="I17" s="53" t="s">
        <v>112</v>
      </c>
      <c r="J17" s="61" t="str">
        <f>IF(tbTransactions[[#This Row],[Wallet]]&lt;&gt;"",RIGHT(tbTransactions[[#This Row],[Wallet]],LEN(tbTransactions[[#This Row],[Wallet]])-FIND(" ",tbTransactions[[#This Row],[Wallet]])),"n/a")</f>
        <v>CAD</v>
      </c>
      <c r="K17" s="63" t="s">
        <v>116</v>
      </c>
      <c r="L17" s="55"/>
    </row>
    <row r="18" spans="3:12" ht="30" customHeight="1" x14ac:dyDescent="0.25">
      <c r="C18" s="58">
        <v>16</v>
      </c>
      <c r="D18" s="59">
        <v>44318</v>
      </c>
      <c r="E18" s="55">
        <v>-100</v>
      </c>
      <c r="F18" s="55">
        <v>1.4999999999999999E-2</v>
      </c>
      <c r="G18" s="56">
        <v>1</v>
      </c>
      <c r="H18" s="60">
        <f>tbTransactions[[#This Row],[Qty]]*tbTransactions[[#This Row],[Unit Cost]]*tbTransactions[[#This Row],[Exchange Rate]]</f>
        <v>-1.5</v>
      </c>
      <c r="I18" s="53" t="s">
        <v>112</v>
      </c>
      <c r="J18" s="61" t="str">
        <f>IF(tbTransactions[[#This Row],[Wallet]]&lt;&gt;"",RIGHT(tbTransactions[[#This Row],[Wallet]],LEN(tbTransactions[[#This Row],[Wallet]])-FIND(" ",tbTransactions[[#This Row],[Wallet]])),"n/a")</f>
        <v>CAD</v>
      </c>
      <c r="K18" s="53" t="s">
        <v>109</v>
      </c>
    </row>
    <row r="19" spans="3:12" ht="30" customHeight="1" x14ac:dyDescent="0.25">
      <c r="C19" s="58">
        <v>17</v>
      </c>
      <c r="D19" s="59">
        <v>44318</v>
      </c>
      <c r="E19" s="55">
        <v>-50.527660349999998</v>
      </c>
      <c r="F19" s="55">
        <v>1.976</v>
      </c>
      <c r="G19" s="56">
        <v>1</v>
      </c>
      <c r="H19" s="60">
        <f>tbTransactions[[#This Row],[Qty]]*tbTransactions[[#This Row],[Unit Cost]]*tbTransactions[[#This Row],[Exchange Rate]]</f>
        <v>-99.842656851599997</v>
      </c>
      <c r="I19" s="53" t="s">
        <v>112</v>
      </c>
      <c r="J19" s="61" t="str">
        <f>IF(tbTransactions[[#This Row],[Wallet]]&lt;&gt;"",RIGHT(tbTransactions[[#This Row],[Wallet]],LEN(tbTransactions[[#This Row],[Wallet]])-FIND(" ",tbTransactions[[#This Row],[Wallet]])),"n/a")</f>
        <v>CAD</v>
      </c>
      <c r="K19" s="63" t="s">
        <v>163</v>
      </c>
      <c r="L19" s="55"/>
    </row>
    <row r="20" spans="3:12" ht="30" customHeight="1" x14ac:dyDescent="0.25">
      <c r="C20" s="58">
        <v>18</v>
      </c>
      <c r="D20" s="59">
        <v>44318</v>
      </c>
      <c r="E20" s="55">
        <v>50.527660349999998</v>
      </c>
      <c r="F20" s="55">
        <v>1.976</v>
      </c>
      <c r="G20" s="56">
        <v>1</v>
      </c>
      <c r="H20" s="60">
        <f>tbTransactions[[#This Row],[Qty]]*tbTransactions[[#This Row],[Unit Cost]]*tbTransactions[[#This Row],[Exchange Rate]]</f>
        <v>99.842656851599997</v>
      </c>
      <c r="I20" s="53" t="s">
        <v>979</v>
      </c>
      <c r="J20" s="61" t="str">
        <f>IF(tbTransactions[[#This Row],[Wallet]]&lt;&gt;"",RIGHT(tbTransactions[[#This Row],[Wallet]],LEN(tbTransactions[[#This Row],[Wallet]])-FIND(" ",tbTransactions[[#This Row],[Wallet]])),"n/a")</f>
        <v>XRP</v>
      </c>
      <c r="K20" s="63" t="s">
        <v>164</v>
      </c>
      <c r="L20" s="55"/>
    </row>
    <row r="21" spans="3:12" ht="30" customHeight="1" x14ac:dyDescent="0.25">
      <c r="C21" s="58">
        <v>19</v>
      </c>
      <c r="D21" s="59">
        <v>44318</v>
      </c>
      <c r="E21" s="55">
        <v>-5.4</v>
      </c>
      <c r="F21" s="55">
        <v>8.18</v>
      </c>
      <c r="G21" s="56">
        <v>1</v>
      </c>
      <c r="H21" s="60">
        <f>tbTransactions[[#This Row],[Qty]]*tbTransactions[[#This Row],[Unit Cost]]*tbTransactions[[#This Row],[Exchange Rate]]</f>
        <v>-44.172000000000004</v>
      </c>
      <c r="I21" s="53" t="s">
        <v>112</v>
      </c>
      <c r="J21" s="61" t="str">
        <f>IF(tbTransactions[[#This Row],[Wallet]]&lt;&gt;"",RIGHT(tbTransactions[[#This Row],[Wallet]],LEN(tbTransactions[[#This Row],[Wallet]])-FIND(" ",tbTransactions[[#This Row],[Wallet]])),"n/a")</f>
        <v>CAD</v>
      </c>
      <c r="K21" s="63" t="s">
        <v>163</v>
      </c>
      <c r="L21" s="55"/>
    </row>
    <row r="22" spans="3:12" ht="30" customHeight="1" x14ac:dyDescent="0.25">
      <c r="C22" s="58">
        <v>20</v>
      </c>
      <c r="D22" s="59">
        <v>44318</v>
      </c>
      <c r="E22" s="55">
        <v>5.4</v>
      </c>
      <c r="F22" s="55">
        <v>8.18</v>
      </c>
      <c r="G22" s="56">
        <v>1</v>
      </c>
      <c r="H22" s="60">
        <f>tbTransactions[[#This Row],[Qty]]*tbTransactions[[#This Row],[Unit Cost]]*tbTransactions[[#This Row],[Exchange Rate]]</f>
        <v>44.172000000000004</v>
      </c>
      <c r="I22" s="53" t="s">
        <v>977</v>
      </c>
      <c r="J22" s="61" t="str">
        <f>IF(tbTransactions[[#This Row],[Wallet]]&lt;&gt;"",RIGHT(tbTransactions[[#This Row],[Wallet]],LEN(tbTransactions[[#This Row],[Wallet]])-FIND(" ",tbTransactions[[#This Row],[Wallet]])),"n/a")</f>
        <v>EOS</v>
      </c>
      <c r="K22" s="63" t="s">
        <v>164</v>
      </c>
      <c r="L22" s="55"/>
    </row>
    <row r="23" spans="3:12" ht="30" customHeight="1" x14ac:dyDescent="0.25">
      <c r="C23" s="58">
        <v>21</v>
      </c>
      <c r="D23" s="59">
        <v>44318</v>
      </c>
      <c r="E23" s="55">
        <v>-6.7193206600000002</v>
      </c>
      <c r="F23" s="55">
        <v>8.3030000000000008</v>
      </c>
      <c r="G23" s="56">
        <v>1</v>
      </c>
      <c r="H23" s="60">
        <f>tbTransactions[[#This Row],[Qty]]*tbTransactions[[#This Row],[Unit Cost]]*tbTransactions[[#This Row],[Exchange Rate]]</f>
        <v>-55.79051943998001</v>
      </c>
      <c r="I23" s="53" t="s">
        <v>112</v>
      </c>
      <c r="J23" s="61" t="str">
        <f>IF(tbTransactions[[#This Row],[Wallet]]&lt;&gt;"",RIGHT(tbTransactions[[#This Row],[Wallet]],LEN(tbTransactions[[#This Row],[Wallet]])-FIND(" ",tbTransactions[[#This Row],[Wallet]])),"n/a")</f>
        <v>CAD</v>
      </c>
      <c r="K23" s="63" t="s">
        <v>163</v>
      </c>
      <c r="L23" s="55"/>
    </row>
    <row r="24" spans="3:12" ht="30" customHeight="1" x14ac:dyDescent="0.25">
      <c r="C24" s="58">
        <v>22</v>
      </c>
      <c r="D24" s="59">
        <v>44318</v>
      </c>
      <c r="E24" s="55">
        <v>6.7193206600000002</v>
      </c>
      <c r="F24" s="55">
        <v>8.3030000000000008</v>
      </c>
      <c r="G24" s="56">
        <v>1</v>
      </c>
      <c r="H24" s="60">
        <f>tbTransactions[[#This Row],[Qty]]*tbTransactions[[#This Row],[Unit Cost]]*tbTransactions[[#This Row],[Exchange Rate]]</f>
        <v>55.79051943998001</v>
      </c>
      <c r="I24" s="53" t="s">
        <v>977</v>
      </c>
      <c r="J24" s="61" t="str">
        <f>IF(tbTransactions[[#This Row],[Wallet]]&lt;&gt;"",RIGHT(tbTransactions[[#This Row],[Wallet]],LEN(tbTransactions[[#This Row],[Wallet]])-FIND(" ",tbTransactions[[#This Row],[Wallet]])),"n/a")</f>
        <v>EOS</v>
      </c>
      <c r="K24" s="63" t="s">
        <v>164</v>
      </c>
      <c r="L24" s="55"/>
    </row>
    <row r="25" spans="3:12" ht="30" customHeight="1" x14ac:dyDescent="0.25">
      <c r="C25" s="58">
        <v>23</v>
      </c>
      <c r="D25" s="59">
        <v>44318</v>
      </c>
      <c r="E25" s="55">
        <v>-140.12801694999999</v>
      </c>
      <c r="F25" s="55">
        <v>0.69899999999999995</v>
      </c>
      <c r="G25" s="56">
        <v>1</v>
      </c>
      <c r="H25" s="60">
        <f>tbTransactions[[#This Row],[Qty]]*tbTransactions[[#This Row],[Unit Cost]]*tbTransactions[[#This Row],[Exchange Rate]]</f>
        <v>-97.949483848049979</v>
      </c>
      <c r="I25" s="53" t="s">
        <v>112</v>
      </c>
      <c r="J25" s="61" t="str">
        <f>IF(tbTransactions[[#This Row],[Wallet]]&lt;&gt;"",RIGHT(tbTransactions[[#This Row],[Wallet]],LEN(tbTransactions[[#This Row],[Wallet]])-FIND(" ",tbTransactions[[#This Row],[Wallet]])),"n/a")</f>
        <v>CAD</v>
      </c>
      <c r="K25" s="63" t="s">
        <v>163</v>
      </c>
      <c r="L25" s="55"/>
    </row>
    <row r="26" spans="3:12" ht="30" customHeight="1" x14ac:dyDescent="0.25">
      <c r="C26" s="58">
        <v>24</v>
      </c>
      <c r="D26" s="59">
        <v>44318</v>
      </c>
      <c r="E26" s="55">
        <v>140.12801694999999</v>
      </c>
      <c r="F26" s="55">
        <v>0.69899999999999995</v>
      </c>
      <c r="G26" s="56">
        <v>1</v>
      </c>
      <c r="H26" s="60">
        <f>tbTransactions[[#This Row],[Qty]]*tbTransactions[[#This Row],[Unit Cost]]*tbTransactions[[#This Row],[Exchange Rate]]</f>
        <v>97.949483848049979</v>
      </c>
      <c r="I26" s="53" t="s">
        <v>968</v>
      </c>
      <c r="J26" s="61" t="str">
        <f>IF(tbTransactions[[#This Row],[Wallet]]&lt;&gt;"",RIGHT(tbTransactions[[#This Row],[Wallet]],LEN(tbTransactions[[#This Row],[Wallet]])-FIND(" ",tbTransactions[[#This Row],[Wallet]])),"n/a")</f>
        <v>XLM</v>
      </c>
      <c r="K26" s="63" t="s">
        <v>164</v>
      </c>
      <c r="L26" s="55"/>
    </row>
    <row r="27" spans="3:12" ht="30" customHeight="1" x14ac:dyDescent="0.25">
      <c r="C27" s="58">
        <v>25</v>
      </c>
      <c r="D27" s="59">
        <v>44318</v>
      </c>
      <c r="E27" s="55">
        <v>-143.46335751999999</v>
      </c>
      <c r="F27" s="55">
        <v>0.69699999999999995</v>
      </c>
      <c r="G27" s="56">
        <v>1</v>
      </c>
      <c r="H27" s="60">
        <f>tbTransactions[[#This Row],[Qty]]*tbTransactions[[#This Row],[Unit Cost]]*tbTransactions[[#This Row],[Exchange Rate]]</f>
        <v>-99.993960191439982</v>
      </c>
      <c r="I27" s="53" t="s">
        <v>112</v>
      </c>
      <c r="J27" s="61" t="str">
        <f>IF(tbTransactions[[#This Row],[Wallet]]&lt;&gt;"",RIGHT(tbTransactions[[#This Row],[Wallet]],LEN(tbTransactions[[#This Row],[Wallet]])-FIND(" ",tbTransactions[[#This Row],[Wallet]])),"n/a")</f>
        <v>CAD</v>
      </c>
      <c r="K27" s="63" t="s">
        <v>163</v>
      </c>
      <c r="L27" s="55"/>
    </row>
    <row r="28" spans="3:12" ht="30" customHeight="1" x14ac:dyDescent="0.25">
      <c r="C28" s="58">
        <v>26</v>
      </c>
      <c r="D28" s="59">
        <v>44318</v>
      </c>
      <c r="E28" s="55">
        <v>143.46335751999999</v>
      </c>
      <c r="F28" s="55">
        <v>0.69699999999999995</v>
      </c>
      <c r="G28" s="56">
        <v>1</v>
      </c>
      <c r="H28" s="60">
        <f>tbTransactions[[#This Row],[Qty]]*tbTransactions[[#This Row],[Unit Cost]]*tbTransactions[[#This Row],[Exchange Rate]]</f>
        <v>99.993960191439982</v>
      </c>
      <c r="I28" s="53" t="s">
        <v>968</v>
      </c>
      <c r="J28" s="61" t="str">
        <f>IF(tbTransactions[[#This Row],[Wallet]]&lt;&gt;"",RIGHT(tbTransactions[[#This Row],[Wallet]],LEN(tbTransactions[[#This Row],[Wallet]])-FIND(" ",tbTransactions[[#This Row],[Wallet]])),"n/a")</f>
        <v>XLM</v>
      </c>
      <c r="K28" s="63" t="s">
        <v>164</v>
      </c>
      <c r="L28" s="55"/>
    </row>
    <row r="29" spans="3:12" ht="30" customHeight="1" x14ac:dyDescent="0.25">
      <c r="C29" s="58">
        <v>27</v>
      </c>
      <c r="D29" s="59">
        <v>44319</v>
      </c>
      <c r="E29" s="55">
        <v>-100</v>
      </c>
      <c r="F29" s="55">
        <v>1</v>
      </c>
      <c r="G29" s="56">
        <v>1</v>
      </c>
      <c r="H29" s="60">
        <f>tbTransactions[[#This Row],[Qty]]*tbTransactions[[#This Row],[Unit Cost]]*tbTransactions[[#This Row],[Exchange Rate]]</f>
        <v>-100</v>
      </c>
      <c r="I29" s="53" t="s">
        <v>111</v>
      </c>
      <c r="J29" s="61" t="str">
        <f>IF(tbTransactions[[#This Row],[Wallet]]&lt;&gt;"",RIGHT(tbTransactions[[#This Row],[Wallet]],LEN(tbTransactions[[#This Row],[Wallet]])-FIND(" ",tbTransactions[[#This Row],[Wallet]])),"n/a")</f>
        <v>CAD</v>
      </c>
      <c r="K29" s="63" t="s">
        <v>163</v>
      </c>
      <c r="L29" s="55"/>
    </row>
    <row r="30" spans="3:12" ht="30" customHeight="1" x14ac:dyDescent="0.25">
      <c r="C30" s="58">
        <v>28</v>
      </c>
      <c r="D30" s="59">
        <v>44319</v>
      </c>
      <c r="E30" s="55">
        <v>100</v>
      </c>
      <c r="F30" s="55">
        <v>1</v>
      </c>
      <c r="G30" s="56">
        <v>1</v>
      </c>
      <c r="H30" s="60">
        <f>tbTransactions[[#This Row],[Qty]]*tbTransactions[[#This Row],[Unit Cost]]*tbTransactions[[#This Row],[Exchange Rate]]</f>
        <v>100</v>
      </c>
      <c r="I30" s="53" t="s">
        <v>112</v>
      </c>
      <c r="J30" s="61" t="str">
        <f>IF(tbTransactions[[#This Row],[Wallet]]&lt;&gt;"",RIGHT(tbTransactions[[#This Row],[Wallet]],LEN(tbTransactions[[#This Row],[Wallet]])-FIND(" ",tbTransactions[[#This Row],[Wallet]])),"n/a")</f>
        <v>CAD</v>
      </c>
      <c r="K30" s="63" t="s">
        <v>116</v>
      </c>
      <c r="L30" s="55"/>
    </row>
    <row r="31" spans="3:12" ht="30" customHeight="1" x14ac:dyDescent="0.25">
      <c r="C31" s="58">
        <v>29</v>
      </c>
      <c r="D31" s="59">
        <v>44319</v>
      </c>
      <c r="E31" s="55">
        <v>-100</v>
      </c>
      <c r="F31" s="55">
        <v>1.4999999999999999E-2</v>
      </c>
      <c r="G31" s="56">
        <v>1</v>
      </c>
      <c r="H31" s="60">
        <f>tbTransactions[[#This Row],[Qty]]*tbTransactions[[#This Row],[Unit Cost]]*tbTransactions[[#This Row],[Exchange Rate]]</f>
        <v>-1.5</v>
      </c>
      <c r="I31" s="53" t="s">
        <v>112</v>
      </c>
      <c r="J31" s="61" t="str">
        <f>IF(tbTransactions[[#This Row],[Wallet]]&lt;&gt;"",RIGHT(tbTransactions[[#This Row],[Wallet]],LEN(tbTransactions[[#This Row],[Wallet]])-FIND(" ",tbTransactions[[#This Row],[Wallet]])),"n/a")</f>
        <v>CAD</v>
      </c>
      <c r="K31" s="63" t="s">
        <v>109</v>
      </c>
      <c r="L31" s="55"/>
    </row>
    <row r="32" spans="3:12" ht="30" customHeight="1" x14ac:dyDescent="0.25">
      <c r="C32" s="58">
        <v>30</v>
      </c>
      <c r="D32" s="59">
        <v>44319</v>
      </c>
      <c r="E32" s="55">
        <v>-100</v>
      </c>
      <c r="F32" s="55">
        <v>1</v>
      </c>
      <c r="G32" s="56">
        <v>1</v>
      </c>
      <c r="H32" s="60">
        <f>tbTransactions[[#This Row],[Qty]]*tbTransactions[[#This Row],[Unit Cost]]*tbTransactions[[#This Row],[Exchange Rate]]</f>
        <v>-100</v>
      </c>
      <c r="I32" s="53" t="s">
        <v>111</v>
      </c>
      <c r="J32" s="61" t="str">
        <f>IF(tbTransactions[[#This Row],[Wallet]]&lt;&gt;"",RIGHT(tbTransactions[[#This Row],[Wallet]],LEN(tbTransactions[[#This Row],[Wallet]])-FIND(" ",tbTransactions[[#This Row],[Wallet]])),"n/a")</f>
        <v>CAD</v>
      </c>
      <c r="K32" s="63" t="s">
        <v>163</v>
      </c>
      <c r="L32" s="55"/>
    </row>
    <row r="33" spans="3:12" ht="30" customHeight="1" x14ac:dyDescent="0.25">
      <c r="C33" s="58">
        <v>31</v>
      </c>
      <c r="D33" s="59">
        <v>44319</v>
      </c>
      <c r="E33" s="55">
        <v>100</v>
      </c>
      <c r="F33" s="55">
        <v>1</v>
      </c>
      <c r="G33" s="56">
        <v>1</v>
      </c>
      <c r="H33" s="60">
        <f>tbTransactions[[#This Row],[Qty]]*tbTransactions[[#This Row],[Unit Cost]]*tbTransactions[[#This Row],[Exchange Rate]]</f>
        <v>100</v>
      </c>
      <c r="I33" s="53" t="s">
        <v>112</v>
      </c>
      <c r="J33" s="61" t="str">
        <f>IF(tbTransactions[[#This Row],[Wallet]]&lt;&gt;"",RIGHT(tbTransactions[[#This Row],[Wallet]],LEN(tbTransactions[[#This Row],[Wallet]])-FIND(" ",tbTransactions[[#This Row],[Wallet]])),"n/a")</f>
        <v>CAD</v>
      </c>
      <c r="K33" s="63" t="s">
        <v>116</v>
      </c>
      <c r="L33" s="55"/>
    </row>
    <row r="34" spans="3:12" ht="30" customHeight="1" x14ac:dyDescent="0.25">
      <c r="C34" s="58">
        <v>32</v>
      </c>
      <c r="D34" s="59">
        <v>44319</v>
      </c>
      <c r="E34" s="55">
        <v>-100</v>
      </c>
      <c r="F34" s="55">
        <v>1.4999999999999999E-2</v>
      </c>
      <c r="G34" s="56">
        <v>1</v>
      </c>
      <c r="H34" s="60">
        <f>tbTransactions[[#This Row],[Qty]]*tbTransactions[[#This Row],[Unit Cost]]*tbTransactions[[#This Row],[Exchange Rate]]</f>
        <v>-1.5</v>
      </c>
      <c r="I34" s="53" t="s">
        <v>112</v>
      </c>
      <c r="J34" s="61" t="str">
        <f>IF(tbTransactions[[#This Row],[Wallet]]&lt;&gt;"",RIGHT(tbTransactions[[#This Row],[Wallet]],LEN(tbTransactions[[#This Row],[Wallet]])-FIND(" ",tbTransactions[[#This Row],[Wallet]])),"n/a")</f>
        <v>CAD</v>
      </c>
      <c r="K34" s="63" t="s">
        <v>109</v>
      </c>
      <c r="L34" s="55"/>
    </row>
    <row r="35" spans="3:12" ht="30" customHeight="1" x14ac:dyDescent="0.25">
      <c r="C35" s="58">
        <v>33</v>
      </c>
      <c r="D35" s="59">
        <v>44319</v>
      </c>
      <c r="E35" s="55">
        <v>-100</v>
      </c>
      <c r="F35" s="55">
        <v>1</v>
      </c>
      <c r="G35" s="56">
        <v>1</v>
      </c>
      <c r="H35" s="60">
        <f>tbTransactions[[#This Row],[Qty]]*tbTransactions[[#This Row],[Unit Cost]]*tbTransactions[[#This Row],[Exchange Rate]]</f>
        <v>-100</v>
      </c>
      <c r="I35" s="53" t="s">
        <v>111</v>
      </c>
      <c r="J35" s="61" t="str">
        <f>IF(tbTransactions[[#This Row],[Wallet]]&lt;&gt;"",RIGHT(tbTransactions[[#This Row],[Wallet]],LEN(tbTransactions[[#This Row],[Wallet]])-FIND(" ",tbTransactions[[#This Row],[Wallet]])),"n/a")</f>
        <v>CAD</v>
      </c>
      <c r="K35" s="63" t="s">
        <v>163</v>
      </c>
      <c r="L35" s="55"/>
    </row>
    <row r="36" spans="3:12" ht="30" customHeight="1" x14ac:dyDescent="0.25">
      <c r="C36" s="58">
        <v>34</v>
      </c>
      <c r="D36" s="59">
        <v>44319</v>
      </c>
      <c r="E36" s="55">
        <v>100</v>
      </c>
      <c r="F36" s="55">
        <v>1</v>
      </c>
      <c r="G36" s="56">
        <v>1</v>
      </c>
      <c r="H36" s="60">
        <f>tbTransactions[[#This Row],[Qty]]*tbTransactions[[#This Row],[Unit Cost]]*tbTransactions[[#This Row],[Exchange Rate]]</f>
        <v>100</v>
      </c>
      <c r="I36" s="53" t="s">
        <v>112</v>
      </c>
      <c r="J36" s="61" t="str">
        <f>IF(tbTransactions[[#This Row],[Wallet]]&lt;&gt;"",RIGHT(tbTransactions[[#This Row],[Wallet]],LEN(tbTransactions[[#This Row],[Wallet]])-FIND(" ",tbTransactions[[#This Row],[Wallet]])),"n/a")</f>
        <v>CAD</v>
      </c>
      <c r="K36" s="63" t="s">
        <v>116</v>
      </c>
      <c r="L36" s="55"/>
    </row>
    <row r="37" spans="3:12" ht="30" customHeight="1" x14ac:dyDescent="0.25">
      <c r="C37" s="58">
        <v>35</v>
      </c>
      <c r="D37" s="59">
        <v>44319</v>
      </c>
      <c r="E37" s="55">
        <v>-100</v>
      </c>
      <c r="F37" s="55">
        <v>1.4999999999999999E-2</v>
      </c>
      <c r="G37" s="56">
        <v>1</v>
      </c>
      <c r="H37" s="60">
        <f>tbTransactions[[#This Row],[Qty]]*tbTransactions[[#This Row],[Unit Cost]]*tbTransactions[[#This Row],[Exchange Rate]]</f>
        <v>-1.5</v>
      </c>
      <c r="I37" s="53" t="s">
        <v>112</v>
      </c>
      <c r="J37" s="61" t="str">
        <f>IF(tbTransactions[[#This Row],[Wallet]]&lt;&gt;"",RIGHT(tbTransactions[[#This Row],[Wallet]],LEN(tbTransactions[[#This Row],[Wallet]])-FIND(" ",tbTransactions[[#This Row],[Wallet]])),"n/a")</f>
        <v>CAD</v>
      </c>
      <c r="K37" s="63" t="s">
        <v>109</v>
      </c>
      <c r="L37" s="55"/>
    </row>
    <row r="38" spans="3:12" ht="30" customHeight="1" x14ac:dyDescent="0.25">
      <c r="C38" s="58">
        <v>36</v>
      </c>
      <c r="D38" s="59">
        <v>44321</v>
      </c>
      <c r="E38" s="55">
        <v>-3000</v>
      </c>
      <c r="F38" s="55">
        <v>1</v>
      </c>
      <c r="G38" s="56">
        <v>1</v>
      </c>
      <c r="H38" s="60">
        <f>tbTransactions[[#This Row],[Qty]]*tbTransactions[[#This Row],[Unit Cost]]*tbTransactions[[#This Row],[Exchange Rate]]</f>
        <v>-3000</v>
      </c>
      <c r="I38" s="53" t="s">
        <v>111</v>
      </c>
      <c r="J38" s="61" t="str">
        <f>IF(tbTransactions[[#This Row],[Wallet]]&lt;&gt;"",RIGHT(tbTransactions[[#This Row],[Wallet]],LEN(tbTransactions[[#This Row],[Wallet]])-FIND(" ",tbTransactions[[#This Row],[Wallet]])),"n/a")</f>
        <v>CAD</v>
      </c>
      <c r="K38" s="63" t="s">
        <v>163</v>
      </c>
      <c r="L38" s="55"/>
    </row>
    <row r="39" spans="3:12" ht="30" customHeight="1" x14ac:dyDescent="0.25">
      <c r="C39" s="58">
        <v>37</v>
      </c>
      <c r="D39" s="59">
        <v>44321</v>
      </c>
      <c r="E39" s="55">
        <v>3000</v>
      </c>
      <c r="F39" s="55">
        <v>1</v>
      </c>
      <c r="G39" s="56">
        <v>1</v>
      </c>
      <c r="H39" s="60">
        <f>tbTransactions[[#This Row],[Qty]]*tbTransactions[[#This Row],[Unit Cost]]*tbTransactions[[#This Row],[Exchange Rate]]</f>
        <v>3000</v>
      </c>
      <c r="I39" s="53" t="s">
        <v>112</v>
      </c>
      <c r="J39" s="61" t="str">
        <f>IF(tbTransactions[[#This Row],[Wallet]]&lt;&gt;"",RIGHT(tbTransactions[[#This Row],[Wallet]],LEN(tbTransactions[[#This Row],[Wallet]])-FIND(" ",tbTransactions[[#This Row],[Wallet]])),"n/a")</f>
        <v>CAD</v>
      </c>
      <c r="K39" s="63" t="s">
        <v>116</v>
      </c>
      <c r="L39" s="55"/>
    </row>
    <row r="40" spans="3:12" ht="30" customHeight="1" x14ac:dyDescent="0.25">
      <c r="C40" s="58">
        <v>38</v>
      </c>
      <c r="D40" s="59">
        <v>44321</v>
      </c>
      <c r="E40" s="55">
        <v>-3000</v>
      </c>
      <c r="F40" s="55">
        <v>1.4999999999999999E-2</v>
      </c>
      <c r="G40" s="56">
        <v>1</v>
      </c>
      <c r="H40" s="60">
        <f>tbTransactions[[#This Row],[Qty]]*tbTransactions[[#This Row],[Unit Cost]]*tbTransactions[[#This Row],[Exchange Rate]]</f>
        <v>-45</v>
      </c>
      <c r="I40" s="53" t="s">
        <v>112</v>
      </c>
      <c r="J40" s="61" t="str">
        <f>IF(tbTransactions[[#This Row],[Wallet]]&lt;&gt;"",RIGHT(tbTransactions[[#This Row],[Wallet]],LEN(tbTransactions[[#This Row],[Wallet]])-FIND(" ",tbTransactions[[#This Row],[Wallet]])),"n/a")</f>
        <v>CAD</v>
      </c>
      <c r="K40" s="63" t="s">
        <v>109</v>
      </c>
      <c r="L40" s="55"/>
    </row>
    <row r="41" spans="3:12" ht="30" customHeight="1" x14ac:dyDescent="0.25">
      <c r="C41" s="58">
        <v>39</v>
      </c>
      <c r="D41" s="59">
        <v>44321</v>
      </c>
      <c r="E41" s="55">
        <v>-0.68482502999999995</v>
      </c>
      <c r="F41" s="55">
        <v>4380.6809999999996</v>
      </c>
      <c r="G41" s="56">
        <v>1</v>
      </c>
      <c r="H41" s="60">
        <f>tbTransactions[[#This Row],[Qty]]*tbTransactions[[#This Row],[Unit Cost]]*tbTransactions[[#This Row],[Exchange Rate]]</f>
        <v>-2999.9999972454293</v>
      </c>
      <c r="I41" s="53" t="s">
        <v>112</v>
      </c>
      <c r="J41" s="61" t="str">
        <f>IF(tbTransactions[[#This Row],[Wallet]]&lt;&gt;"",RIGHT(tbTransactions[[#This Row],[Wallet]],LEN(tbTransactions[[#This Row],[Wallet]])-FIND(" ",tbTransactions[[#This Row],[Wallet]])),"n/a")</f>
        <v>CAD</v>
      </c>
      <c r="K41" s="63" t="s">
        <v>163</v>
      </c>
      <c r="L41" s="55"/>
    </row>
    <row r="42" spans="3:12" ht="30" customHeight="1" x14ac:dyDescent="0.25">
      <c r="C42" s="58">
        <v>40</v>
      </c>
      <c r="D42" s="59">
        <v>44321</v>
      </c>
      <c r="E42" s="55">
        <v>0.68482502999999995</v>
      </c>
      <c r="F42" s="55">
        <v>4380.6809999999996</v>
      </c>
      <c r="G42" s="56">
        <v>1</v>
      </c>
      <c r="H42" s="60">
        <f>tbTransactions[[#This Row],[Qty]]*tbTransactions[[#This Row],[Unit Cost]]*tbTransactions[[#This Row],[Exchange Rate]]</f>
        <v>2999.9999972454293</v>
      </c>
      <c r="I42" s="53" t="s">
        <v>972</v>
      </c>
      <c r="J42" s="61" t="str">
        <f>IF(tbTransactions[[#This Row],[Wallet]]&lt;&gt;"",RIGHT(tbTransactions[[#This Row],[Wallet]],LEN(tbTransactions[[#This Row],[Wallet]])-FIND(" ",tbTransactions[[#This Row],[Wallet]])),"n/a")</f>
        <v>ETH</v>
      </c>
      <c r="K42" s="63" t="s">
        <v>164</v>
      </c>
      <c r="L42" s="55"/>
    </row>
    <row r="43" spans="3:12" ht="30" customHeight="1" x14ac:dyDescent="0.25">
      <c r="C43" s="58">
        <v>41</v>
      </c>
      <c r="D43" s="59">
        <v>44322</v>
      </c>
      <c r="E43" s="55">
        <v>-50.527660349999998</v>
      </c>
      <c r="F43" s="55">
        <v>1.9970000000000001</v>
      </c>
      <c r="G43" s="56">
        <v>1</v>
      </c>
      <c r="H43" s="60">
        <f>tbTransactions[[#This Row],[Qty]]*tbTransactions[[#This Row],[Unit Cost]]*tbTransactions[[#This Row],[Exchange Rate]]</f>
        <v>-100.90373771895</v>
      </c>
      <c r="I43" s="53" t="s">
        <v>979</v>
      </c>
      <c r="J43" s="61" t="str">
        <f>IF(tbTransactions[[#This Row],[Wallet]]&lt;&gt;"",RIGHT(tbTransactions[[#This Row],[Wallet]],LEN(tbTransactions[[#This Row],[Wallet]])-FIND(" ",tbTransactions[[#This Row],[Wallet]])),"n/a")</f>
        <v>XRP</v>
      </c>
      <c r="K43" s="63" t="s">
        <v>165</v>
      </c>
      <c r="L43" s="55"/>
    </row>
    <row r="44" spans="3:12" ht="30" customHeight="1" x14ac:dyDescent="0.25">
      <c r="C44" s="58">
        <v>42</v>
      </c>
      <c r="D44" s="59">
        <v>44322</v>
      </c>
      <c r="E44" s="55">
        <v>50.527660349999998</v>
      </c>
      <c r="F44" s="55">
        <v>1.9970000000000001</v>
      </c>
      <c r="G44" s="56">
        <v>1</v>
      </c>
      <c r="H44" s="60">
        <f>tbTransactions[[#This Row],[Qty]]*tbTransactions[[#This Row],[Unit Cost]]*tbTransactions[[#This Row],[Exchange Rate]]</f>
        <v>100.90373771895</v>
      </c>
      <c r="I44" s="53" t="s">
        <v>112</v>
      </c>
      <c r="J44" s="61" t="str">
        <f>IF(tbTransactions[[#This Row],[Wallet]]&lt;&gt;"",RIGHT(tbTransactions[[#This Row],[Wallet]],LEN(tbTransactions[[#This Row],[Wallet]])-FIND(" ",tbTransactions[[#This Row],[Wallet]])),"n/a")</f>
        <v>CAD</v>
      </c>
      <c r="K44" s="63" t="s">
        <v>166</v>
      </c>
      <c r="L44" s="55"/>
    </row>
    <row r="45" spans="3:12" ht="30" customHeight="1" x14ac:dyDescent="0.25">
      <c r="C45" s="58">
        <v>43</v>
      </c>
      <c r="D45" s="59">
        <v>44322</v>
      </c>
      <c r="E45" s="55">
        <v>-49</v>
      </c>
      <c r="F45" s="55">
        <v>2.016</v>
      </c>
      <c r="G45" s="56">
        <v>1</v>
      </c>
      <c r="H45" s="60">
        <f>tbTransactions[[#This Row],[Qty]]*tbTransactions[[#This Row],[Unit Cost]]*tbTransactions[[#This Row],[Exchange Rate]]</f>
        <v>-98.784000000000006</v>
      </c>
      <c r="I45" s="53" t="s">
        <v>112</v>
      </c>
      <c r="J45" s="61" t="str">
        <f>IF(tbTransactions[[#This Row],[Wallet]]&lt;&gt;"",RIGHT(tbTransactions[[#This Row],[Wallet]],LEN(tbTransactions[[#This Row],[Wallet]])-FIND(" ",tbTransactions[[#This Row],[Wallet]])),"n/a")</f>
        <v>CAD</v>
      </c>
      <c r="K45" s="63" t="s">
        <v>163</v>
      </c>
      <c r="L45" s="55"/>
    </row>
    <row r="46" spans="3:12" ht="30" customHeight="1" x14ac:dyDescent="0.25">
      <c r="C46" s="58">
        <v>44</v>
      </c>
      <c r="D46" s="59">
        <v>44322</v>
      </c>
      <c r="E46" s="55">
        <v>49</v>
      </c>
      <c r="F46" s="55">
        <v>2.016</v>
      </c>
      <c r="G46" s="56">
        <v>1</v>
      </c>
      <c r="H46" s="60">
        <f>tbTransactions[[#This Row],[Qty]]*tbTransactions[[#This Row],[Unit Cost]]*tbTransactions[[#This Row],[Exchange Rate]]</f>
        <v>98.784000000000006</v>
      </c>
      <c r="I46" s="53" t="s">
        <v>965</v>
      </c>
      <c r="J46" s="61" t="str">
        <f>IF(tbTransactions[[#This Row],[Wallet]]&lt;&gt;"",RIGHT(tbTransactions[[#This Row],[Wallet]],LEN(tbTransactions[[#This Row],[Wallet]])-FIND(" ",tbTransactions[[#This Row],[Wallet]])),"n/a")</f>
        <v>ADA</v>
      </c>
      <c r="K46" s="63" t="s">
        <v>164</v>
      </c>
      <c r="L46" s="55"/>
    </row>
    <row r="47" spans="3:12" ht="30" customHeight="1" x14ac:dyDescent="0.25">
      <c r="C47" s="58">
        <v>45</v>
      </c>
      <c r="D47" s="59">
        <v>44323</v>
      </c>
      <c r="E47" s="55">
        <v>-3000</v>
      </c>
      <c r="F47" s="55">
        <v>1</v>
      </c>
      <c r="G47" s="56">
        <v>1</v>
      </c>
      <c r="H47" s="60">
        <f>tbTransactions[[#This Row],[Qty]]*tbTransactions[[#This Row],[Unit Cost]]*tbTransactions[[#This Row],[Exchange Rate]]</f>
        <v>-3000</v>
      </c>
      <c r="I47" s="53" t="s">
        <v>111</v>
      </c>
      <c r="J47" s="61" t="str">
        <f>IF(tbTransactions[[#This Row],[Wallet]]&lt;&gt;"",RIGHT(tbTransactions[[#This Row],[Wallet]],LEN(tbTransactions[[#This Row],[Wallet]])-FIND(" ",tbTransactions[[#This Row],[Wallet]])),"n/a")</f>
        <v>CAD</v>
      </c>
      <c r="K47" s="63" t="s">
        <v>163</v>
      </c>
      <c r="L47" s="55"/>
    </row>
    <row r="48" spans="3:12" ht="30" customHeight="1" x14ac:dyDescent="0.25">
      <c r="C48" s="58">
        <v>46</v>
      </c>
      <c r="D48" s="59">
        <v>44323</v>
      </c>
      <c r="E48" s="55">
        <v>3000</v>
      </c>
      <c r="F48" s="55">
        <v>1</v>
      </c>
      <c r="G48" s="56">
        <v>1</v>
      </c>
      <c r="H48" s="60">
        <f>tbTransactions[[#This Row],[Qty]]*tbTransactions[[#This Row],[Unit Cost]]*tbTransactions[[#This Row],[Exchange Rate]]</f>
        <v>3000</v>
      </c>
      <c r="I48" s="53" t="s">
        <v>112</v>
      </c>
      <c r="J48" s="61" t="str">
        <f>IF(tbTransactions[[#This Row],[Wallet]]&lt;&gt;"",RIGHT(tbTransactions[[#This Row],[Wallet]],LEN(tbTransactions[[#This Row],[Wallet]])-FIND(" ",tbTransactions[[#This Row],[Wallet]])),"n/a")</f>
        <v>CAD</v>
      </c>
      <c r="K48" s="63" t="s">
        <v>116</v>
      </c>
      <c r="L48" s="55"/>
    </row>
    <row r="49" spans="3:12" ht="30" customHeight="1" x14ac:dyDescent="0.25">
      <c r="C49" s="58">
        <v>47</v>
      </c>
      <c r="D49" s="59">
        <v>44323</v>
      </c>
      <c r="E49" s="55">
        <v>-3000</v>
      </c>
      <c r="F49" s="55">
        <v>1.4999999999999999E-2</v>
      </c>
      <c r="G49" s="56">
        <v>1</v>
      </c>
      <c r="H49" s="60">
        <f>tbTransactions[[#This Row],[Qty]]*tbTransactions[[#This Row],[Unit Cost]]*tbTransactions[[#This Row],[Exchange Rate]]</f>
        <v>-45</v>
      </c>
      <c r="I49" s="53" t="s">
        <v>112</v>
      </c>
      <c r="J49" s="61" t="str">
        <f>IF(tbTransactions[[#This Row],[Wallet]]&lt;&gt;"",RIGHT(tbTransactions[[#This Row],[Wallet]],LEN(tbTransactions[[#This Row],[Wallet]])-FIND(" ",tbTransactions[[#This Row],[Wallet]])),"n/a")</f>
        <v>CAD</v>
      </c>
      <c r="K49" s="63" t="s">
        <v>109</v>
      </c>
      <c r="L49" s="55"/>
    </row>
    <row r="50" spans="3:12" ht="30" customHeight="1" x14ac:dyDescent="0.25">
      <c r="C50" s="58">
        <v>48</v>
      </c>
      <c r="D50" s="59">
        <v>44323</v>
      </c>
      <c r="E50" s="55">
        <v>-475</v>
      </c>
      <c r="F50" s="55">
        <v>2.101</v>
      </c>
      <c r="G50" s="56">
        <v>1</v>
      </c>
      <c r="H50" s="60">
        <f>tbTransactions[[#This Row],[Qty]]*tbTransactions[[#This Row],[Unit Cost]]*tbTransactions[[#This Row],[Exchange Rate]]</f>
        <v>-997.97500000000002</v>
      </c>
      <c r="I50" s="53" t="s">
        <v>112</v>
      </c>
      <c r="J50" s="61" t="str">
        <f>IF(tbTransactions[[#This Row],[Wallet]]&lt;&gt;"",RIGHT(tbTransactions[[#This Row],[Wallet]],LEN(tbTransactions[[#This Row],[Wallet]])-FIND(" ",tbTransactions[[#This Row],[Wallet]])),"n/a")</f>
        <v>CAD</v>
      </c>
      <c r="K50" s="63" t="s">
        <v>163</v>
      </c>
      <c r="L50" s="55"/>
    </row>
    <row r="51" spans="3:12" ht="30" customHeight="1" x14ac:dyDescent="0.25">
      <c r="C51" s="58">
        <v>49</v>
      </c>
      <c r="D51" s="59">
        <v>44323</v>
      </c>
      <c r="E51" s="55">
        <v>475</v>
      </c>
      <c r="F51" s="55">
        <v>2.101</v>
      </c>
      <c r="G51" s="56">
        <v>1</v>
      </c>
      <c r="H51" s="60">
        <f>tbTransactions[[#This Row],[Qty]]*tbTransactions[[#This Row],[Unit Cost]]*tbTransactions[[#This Row],[Exchange Rate]]</f>
        <v>997.97500000000002</v>
      </c>
      <c r="I51" s="53" t="s">
        <v>965</v>
      </c>
      <c r="J51" s="61" t="str">
        <f>IF(tbTransactions[[#This Row],[Wallet]]&lt;&gt;"",RIGHT(tbTransactions[[#This Row],[Wallet]],LEN(tbTransactions[[#This Row],[Wallet]])-FIND(" ",tbTransactions[[#This Row],[Wallet]])),"n/a")</f>
        <v>ADA</v>
      </c>
      <c r="K51" s="63" t="s">
        <v>164</v>
      </c>
      <c r="L51" s="55"/>
    </row>
    <row r="52" spans="3:12" ht="30" customHeight="1" x14ac:dyDescent="0.25">
      <c r="C52" s="58">
        <v>50</v>
      </c>
      <c r="D52" s="59">
        <v>44323</v>
      </c>
      <c r="E52" s="55">
        <v>-1234.56790123</v>
      </c>
      <c r="F52" s="55">
        <v>0.81</v>
      </c>
      <c r="G52" s="56">
        <v>1</v>
      </c>
      <c r="H52" s="60">
        <f>tbTransactions[[#This Row],[Qty]]*tbTransactions[[#This Row],[Unit Cost]]*tbTransactions[[#This Row],[Exchange Rate]]</f>
        <v>-999.99999999630006</v>
      </c>
      <c r="I52" s="53" t="s">
        <v>112</v>
      </c>
      <c r="J52" s="61" t="str">
        <f>IF(tbTransactions[[#This Row],[Wallet]]&lt;&gt;"",RIGHT(tbTransactions[[#This Row],[Wallet]],LEN(tbTransactions[[#This Row],[Wallet]])-FIND(" ",tbTransactions[[#This Row],[Wallet]])),"n/a")</f>
        <v>CAD</v>
      </c>
      <c r="K52" s="63" t="s">
        <v>163</v>
      </c>
      <c r="L52" s="55"/>
    </row>
    <row r="53" spans="3:12" ht="30" customHeight="1" x14ac:dyDescent="0.25">
      <c r="C53" s="58">
        <v>51</v>
      </c>
      <c r="D53" s="59">
        <v>44323</v>
      </c>
      <c r="E53" s="55">
        <v>1234.56790123</v>
      </c>
      <c r="F53" s="55">
        <v>0.81</v>
      </c>
      <c r="G53" s="56">
        <v>1</v>
      </c>
      <c r="H53" s="60">
        <f>tbTransactions[[#This Row],[Qty]]*tbTransactions[[#This Row],[Unit Cost]]*tbTransactions[[#This Row],[Exchange Rate]]</f>
        <v>999.99999999630006</v>
      </c>
      <c r="I53" s="53" t="s">
        <v>968</v>
      </c>
      <c r="J53" s="61" t="str">
        <f>IF(tbTransactions[[#This Row],[Wallet]]&lt;&gt;"",RIGHT(tbTransactions[[#This Row],[Wallet]],LEN(tbTransactions[[#This Row],[Wallet]])-FIND(" ",tbTransactions[[#This Row],[Wallet]])),"n/a")</f>
        <v>XLM</v>
      </c>
      <c r="K53" s="63" t="s">
        <v>164</v>
      </c>
      <c r="L53" s="55"/>
    </row>
    <row r="54" spans="3:12" ht="30" customHeight="1" x14ac:dyDescent="0.25">
      <c r="C54" s="58">
        <v>52</v>
      </c>
      <c r="D54" s="59">
        <v>44323</v>
      </c>
      <c r="E54" s="55">
        <v>-75.705505279999997</v>
      </c>
      <c r="F54" s="55">
        <v>13.209</v>
      </c>
      <c r="G54" s="56">
        <v>1</v>
      </c>
      <c r="H54" s="60">
        <f>tbTransactions[[#This Row],[Qty]]*tbTransactions[[#This Row],[Unit Cost]]*tbTransactions[[#This Row],[Exchange Rate]]</f>
        <v>-999.99401924351992</v>
      </c>
      <c r="I54" s="53" t="s">
        <v>112</v>
      </c>
      <c r="J54" s="61" t="str">
        <f>IF(tbTransactions[[#This Row],[Wallet]]&lt;&gt;"",RIGHT(tbTransactions[[#This Row],[Wallet]],LEN(tbTransactions[[#This Row],[Wallet]])-FIND(" ",tbTransactions[[#This Row],[Wallet]])),"n/a")</f>
        <v>CAD</v>
      </c>
      <c r="K54" s="63" t="s">
        <v>163</v>
      </c>
      <c r="L54" s="55"/>
    </row>
    <row r="55" spans="3:12" ht="30" customHeight="1" x14ac:dyDescent="0.25">
      <c r="C55" s="58">
        <v>53</v>
      </c>
      <c r="D55" s="59">
        <v>44323</v>
      </c>
      <c r="E55" s="55">
        <v>75.705505279999997</v>
      </c>
      <c r="F55" s="55">
        <v>13.209</v>
      </c>
      <c r="G55" s="56">
        <v>1</v>
      </c>
      <c r="H55" s="60">
        <f>tbTransactions[[#This Row],[Qty]]*tbTransactions[[#This Row],[Unit Cost]]*tbTransactions[[#This Row],[Exchange Rate]]</f>
        <v>999.99401924351992</v>
      </c>
      <c r="I55" s="53" t="s">
        <v>977</v>
      </c>
      <c r="J55" s="61" t="str">
        <f>IF(tbTransactions[[#This Row],[Wallet]]&lt;&gt;"",RIGHT(tbTransactions[[#This Row],[Wallet]],LEN(tbTransactions[[#This Row],[Wallet]])-FIND(" ",tbTransactions[[#This Row],[Wallet]])),"n/a")</f>
        <v>EOS</v>
      </c>
      <c r="K55" s="63" t="s">
        <v>164</v>
      </c>
      <c r="L55" s="55"/>
    </row>
    <row r="56" spans="3:12" ht="30" customHeight="1" x14ac:dyDescent="0.25">
      <c r="C56" s="58">
        <v>54</v>
      </c>
      <c r="D56" s="59">
        <v>44324</v>
      </c>
      <c r="E56" s="55">
        <v>-2000</v>
      </c>
      <c r="F56" s="55">
        <v>1</v>
      </c>
      <c r="G56" s="56">
        <v>1</v>
      </c>
      <c r="H56" s="60">
        <f>tbTransactions[[#This Row],[Qty]]*tbTransactions[[#This Row],[Unit Cost]]*tbTransactions[[#This Row],[Exchange Rate]]</f>
        <v>-2000</v>
      </c>
      <c r="I56" s="53" t="s">
        <v>111</v>
      </c>
      <c r="J56" s="61" t="str">
        <f>IF(tbTransactions[[#This Row],[Wallet]]&lt;&gt;"",RIGHT(tbTransactions[[#This Row],[Wallet]],LEN(tbTransactions[[#This Row],[Wallet]])-FIND(" ",tbTransactions[[#This Row],[Wallet]])),"n/a")</f>
        <v>CAD</v>
      </c>
      <c r="K56" s="63" t="s">
        <v>163</v>
      </c>
      <c r="L56" s="55"/>
    </row>
    <row r="57" spans="3:12" ht="30" customHeight="1" x14ac:dyDescent="0.25">
      <c r="C57" s="58">
        <v>55</v>
      </c>
      <c r="D57" s="59">
        <v>44324</v>
      </c>
      <c r="E57" s="55">
        <v>2000</v>
      </c>
      <c r="F57" s="55">
        <v>1</v>
      </c>
      <c r="G57" s="56">
        <v>1</v>
      </c>
      <c r="H57" s="60">
        <f>tbTransactions[[#This Row],[Qty]]*tbTransactions[[#This Row],[Unit Cost]]*tbTransactions[[#This Row],[Exchange Rate]]</f>
        <v>2000</v>
      </c>
      <c r="I57" s="62" t="s">
        <v>112</v>
      </c>
      <c r="J57" s="61" t="str">
        <f>IF(tbTransactions[[#This Row],[Wallet]]&lt;&gt;"",RIGHT(tbTransactions[[#This Row],[Wallet]],LEN(tbTransactions[[#This Row],[Wallet]])-FIND(" ",tbTransactions[[#This Row],[Wallet]])),"n/a")</f>
        <v>CAD</v>
      </c>
      <c r="K57" s="63" t="s">
        <v>116</v>
      </c>
      <c r="L57" s="55"/>
    </row>
    <row r="58" spans="3:12" ht="30" customHeight="1" x14ac:dyDescent="0.25">
      <c r="C58" s="58">
        <v>56</v>
      </c>
      <c r="D58" s="59">
        <v>44324</v>
      </c>
      <c r="E58" s="55">
        <v>-2000</v>
      </c>
      <c r="F58" s="55">
        <v>1.4999999999999999E-2</v>
      </c>
      <c r="G58" s="56">
        <v>1</v>
      </c>
      <c r="H58" s="60">
        <f>tbTransactions[[#This Row],[Qty]]*tbTransactions[[#This Row],[Unit Cost]]*tbTransactions[[#This Row],[Exchange Rate]]</f>
        <v>-30</v>
      </c>
      <c r="I58" s="62" t="s">
        <v>112</v>
      </c>
      <c r="J58" s="61" t="str">
        <f>IF(tbTransactions[[#This Row],[Wallet]]&lt;&gt;"",RIGHT(tbTransactions[[#This Row],[Wallet]],LEN(tbTransactions[[#This Row],[Wallet]])-FIND(" ",tbTransactions[[#This Row],[Wallet]])),"n/a")</f>
        <v>CAD</v>
      </c>
      <c r="K58" s="63" t="s">
        <v>109</v>
      </c>
      <c r="L58" s="55"/>
    </row>
    <row r="59" spans="3:12" ht="30" customHeight="1" x14ac:dyDescent="0.25">
      <c r="C59" s="58">
        <v>57</v>
      </c>
      <c r="D59" s="59">
        <v>44324</v>
      </c>
      <c r="E59" s="55">
        <v>-0.41699999999999998</v>
      </c>
      <c r="F59" s="55">
        <v>4670</v>
      </c>
      <c r="G59" s="56">
        <v>1</v>
      </c>
      <c r="H59" s="60">
        <f>tbTransactions[[#This Row],[Qty]]*tbTransactions[[#This Row],[Unit Cost]]*tbTransactions[[#This Row],[Exchange Rate]]</f>
        <v>-1947.3899999999999</v>
      </c>
      <c r="I59" s="62" t="s">
        <v>112</v>
      </c>
      <c r="J59" s="61" t="str">
        <f>IF(tbTransactions[[#This Row],[Wallet]]&lt;&gt;"",RIGHT(tbTransactions[[#This Row],[Wallet]],LEN(tbTransactions[[#This Row],[Wallet]])-FIND(" ",tbTransactions[[#This Row],[Wallet]])),"n/a")</f>
        <v>CAD</v>
      </c>
      <c r="K59" s="63" t="s">
        <v>163</v>
      </c>
      <c r="L59" s="55"/>
    </row>
    <row r="60" spans="3:12" ht="30" customHeight="1" x14ac:dyDescent="0.25">
      <c r="C60" s="58">
        <v>58</v>
      </c>
      <c r="D60" s="59">
        <v>44324</v>
      </c>
      <c r="E60" s="55">
        <v>0.41699999999999998</v>
      </c>
      <c r="F60" s="55">
        <v>4670</v>
      </c>
      <c r="G60" s="56">
        <v>1</v>
      </c>
      <c r="H60" s="60">
        <f>tbTransactions[[#This Row],[Qty]]*tbTransactions[[#This Row],[Unit Cost]]*tbTransactions[[#This Row],[Exchange Rate]]</f>
        <v>1947.3899999999999</v>
      </c>
      <c r="I60" s="53" t="s">
        <v>972</v>
      </c>
      <c r="J60" s="61" t="str">
        <f>IF(tbTransactions[[#This Row],[Wallet]]&lt;&gt;"",RIGHT(tbTransactions[[#This Row],[Wallet]],LEN(tbTransactions[[#This Row],[Wallet]])-FIND(" ",tbTransactions[[#This Row],[Wallet]])),"n/a")</f>
        <v>ETH</v>
      </c>
      <c r="K60" s="63" t="s">
        <v>164</v>
      </c>
      <c r="L60" s="55"/>
    </row>
    <row r="61" spans="3:12" ht="30" customHeight="1" x14ac:dyDescent="0.25">
      <c r="C61" s="58">
        <v>59</v>
      </c>
      <c r="D61" s="59">
        <v>44326</v>
      </c>
      <c r="E61" s="55">
        <v>-2000</v>
      </c>
      <c r="F61" s="55">
        <v>1</v>
      </c>
      <c r="G61" s="56">
        <v>1</v>
      </c>
      <c r="H61" s="60">
        <f>tbTransactions[[#This Row],[Qty]]*tbTransactions[[#This Row],[Unit Cost]]*tbTransactions[[#This Row],[Exchange Rate]]</f>
        <v>-2000</v>
      </c>
      <c r="I61" s="53" t="s">
        <v>111</v>
      </c>
      <c r="J61" s="61" t="str">
        <f>IF(tbTransactions[[#This Row],[Wallet]]&lt;&gt;"",RIGHT(tbTransactions[[#This Row],[Wallet]],LEN(tbTransactions[[#This Row],[Wallet]])-FIND(" ",tbTransactions[[#This Row],[Wallet]])),"n/a")</f>
        <v>CAD</v>
      </c>
      <c r="K61" s="63" t="s">
        <v>163</v>
      </c>
      <c r="L61" s="55"/>
    </row>
    <row r="62" spans="3:12" ht="30" customHeight="1" x14ac:dyDescent="0.25">
      <c r="C62" s="58">
        <v>60</v>
      </c>
      <c r="D62" s="59">
        <v>44326</v>
      </c>
      <c r="E62" s="55">
        <v>2000</v>
      </c>
      <c r="F62" s="55">
        <v>1</v>
      </c>
      <c r="G62" s="56">
        <v>1</v>
      </c>
      <c r="H62" s="60">
        <f>tbTransactions[[#This Row],[Qty]]*tbTransactions[[#This Row],[Unit Cost]]*tbTransactions[[#This Row],[Exchange Rate]]</f>
        <v>2000</v>
      </c>
      <c r="I62" s="62" t="s">
        <v>112</v>
      </c>
      <c r="J62" s="61" t="str">
        <f>IF(tbTransactions[[#This Row],[Wallet]]&lt;&gt;"",RIGHT(tbTransactions[[#This Row],[Wallet]],LEN(tbTransactions[[#This Row],[Wallet]])-FIND(" ",tbTransactions[[#This Row],[Wallet]])),"n/a")</f>
        <v>CAD</v>
      </c>
      <c r="K62" s="63" t="s">
        <v>116</v>
      </c>
      <c r="L62" s="55"/>
    </row>
    <row r="63" spans="3:12" ht="30" customHeight="1" x14ac:dyDescent="0.25">
      <c r="C63" s="58">
        <v>61</v>
      </c>
      <c r="D63" s="59">
        <v>44326</v>
      </c>
      <c r="E63" s="55">
        <v>-2000</v>
      </c>
      <c r="F63" s="55">
        <v>1.4999999999999999E-2</v>
      </c>
      <c r="G63" s="56">
        <v>1</v>
      </c>
      <c r="H63" s="60">
        <f>tbTransactions[[#This Row],[Qty]]*tbTransactions[[#This Row],[Unit Cost]]*tbTransactions[[#This Row],[Exchange Rate]]</f>
        <v>-30</v>
      </c>
      <c r="I63" s="62" t="s">
        <v>112</v>
      </c>
      <c r="J63" s="61" t="str">
        <f>IF(tbTransactions[[#This Row],[Wallet]]&lt;&gt;"",RIGHT(tbTransactions[[#This Row],[Wallet]],LEN(tbTransactions[[#This Row],[Wallet]])-FIND(" ",tbTransactions[[#This Row],[Wallet]])),"n/a")</f>
        <v>CAD</v>
      </c>
      <c r="K63" s="63" t="s">
        <v>109</v>
      </c>
      <c r="L63" s="55"/>
    </row>
    <row r="64" spans="3:12" ht="30" customHeight="1" x14ac:dyDescent="0.25">
      <c r="C64" s="58">
        <v>62</v>
      </c>
      <c r="D64" s="59">
        <v>44326</v>
      </c>
      <c r="E64" s="55">
        <v>-10.3</v>
      </c>
      <c r="F64" s="55">
        <v>2.09</v>
      </c>
      <c r="G64" s="56">
        <v>1</v>
      </c>
      <c r="H64" s="60">
        <f>tbTransactions[[#This Row],[Qty]]*tbTransactions[[#This Row],[Unit Cost]]*tbTransactions[[#This Row],[Exchange Rate]]</f>
        <v>-21.527000000000001</v>
      </c>
      <c r="I64" s="62" t="s">
        <v>112</v>
      </c>
      <c r="J64" s="61" t="str">
        <f>IF(tbTransactions[[#This Row],[Wallet]]&lt;&gt;"",RIGHT(tbTransactions[[#This Row],[Wallet]],LEN(tbTransactions[[#This Row],[Wallet]])-FIND(" ",tbTransactions[[#This Row],[Wallet]])),"n/a")</f>
        <v>CAD</v>
      </c>
      <c r="K64" s="63" t="s">
        <v>163</v>
      </c>
      <c r="L64" s="55"/>
    </row>
    <row r="65" spans="3:12" ht="30" customHeight="1" x14ac:dyDescent="0.25">
      <c r="C65" s="58">
        <v>63</v>
      </c>
      <c r="D65" s="59">
        <v>44326</v>
      </c>
      <c r="E65" s="55">
        <v>10.3</v>
      </c>
      <c r="F65" s="55">
        <v>2.09</v>
      </c>
      <c r="G65" s="56">
        <v>1</v>
      </c>
      <c r="H65" s="60">
        <f>tbTransactions[[#This Row],[Qty]]*tbTransactions[[#This Row],[Unit Cost]]*tbTransactions[[#This Row],[Exchange Rate]]</f>
        <v>21.527000000000001</v>
      </c>
      <c r="I65" s="53" t="s">
        <v>965</v>
      </c>
      <c r="J65" s="61" t="str">
        <f>IF(tbTransactions[[#This Row],[Wallet]]&lt;&gt;"",RIGHT(tbTransactions[[#This Row],[Wallet]],LEN(tbTransactions[[#This Row],[Wallet]])-FIND(" ",tbTransactions[[#This Row],[Wallet]])),"n/a")</f>
        <v>ADA</v>
      </c>
      <c r="K65" s="63" t="s">
        <v>164</v>
      </c>
      <c r="L65" s="55"/>
    </row>
    <row r="66" spans="3:12" ht="30" customHeight="1" x14ac:dyDescent="0.25">
      <c r="C66" s="58">
        <v>64</v>
      </c>
      <c r="D66" s="59">
        <v>44326</v>
      </c>
      <c r="E66" s="55">
        <v>-800</v>
      </c>
      <c r="F66" s="55">
        <v>2.09</v>
      </c>
      <c r="G66" s="56">
        <v>1</v>
      </c>
      <c r="H66" s="60">
        <f>tbTransactions[[#This Row],[Qty]]*tbTransactions[[#This Row],[Unit Cost]]*tbTransactions[[#This Row],[Exchange Rate]]</f>
        <v>-1672</v>
      </c>
      <c r="I66" s="62" t="s">
        <v>112</v>
      </c>
      <c r="J66" s="61" t="str">
        <f>IF(tbTransactions[[#This Row],[Wallet]]&lt;&gt;"",RIGHT(tbTransactions[[#This Row],[Wallet]],LEN(tbTransactions[[#This Row],[Wallet]])-FIND(" ",tbTransactions[[#This Row],[Wallet]])),"n/a")</f>
        <v>CAD</v>
      </c>
      <c r="K66" s="63" t="s">
        <v>163</v>
      </c>
      <c r="L66" s="55"/>
    </row>
    <row r="67" spans="3:12" ht="30" customHeight="1" x14ac:dyDescent="0.25">
      <c r="C67" s="58">
        <v>65</v>
      </c>
      <c r="D67" s="59">
        <v>44326</v>
      </c>
      <c r="E67" s="55">
        <v>800</v>
      </c>
      <c r="F67" s="55">
        <v>2.09</v>
      </c>
      <c r="G67" s="56">
        <v>1</v>
      </c>
      <c r="H67" s="60">
        <f>tbTransactions[[#This Row],[Qty]]*tbTransactions[[#This Row],[Unit Cost]]*tbTransactions[[#This Row],[Exchange Rate]]</f>
        <v>1672</v>
      </c>
      <c r="I67" s="53" t="s">
        <v>965</v>
      </c>
      <c r="J67" s="61" t="str">
        <f>IF(tbTransactions[[#This Row],[Wallet]]&lt;&gt;"",RIGHT(tbTransactions[[#This Row],[Wallet]],LEN(tbTransactions[[#This Row],[Wallet]])-FIND(" ",tbTransactions[[#This Row],[Wallet]])),"n/a")</f>
        <v>ADA</v>
      </c>
      <c r="K67" s="63" t="s">
        <v>164</v>
      </c>
      <c r="L67" s="55"/>
    </row>
    <row r="68" spans="3:12" ht="30" customHeight="1" x14ac:dyDescent="0.25">
      <c r="C68" s="58">
        <v>66</v>
      </c>
      <c r="D68" s="59">
        <v>44326</v>
      </c>
      <c r="E68" s="55">
        <v>146.69999999999999</v>
      </c>
      <c r="F68" s="55">
        <v>2.09</v>
      </c>
      <c r="G68" s="56">
        <v>1</v>
      </c>
      <c r="H68" s="60">
        <f>tbTransactions[[#This Row],[Qty]]*tbTransactions[[#This Row],[Unit Cost]]*tbTransactions[[#This Row],[Exchange Rate]]</f>
        <v>306.60299999999995</v>
      </c>
      <c r="I68" s="62" t="s">
        <v>112</v>
      </c>
      <c r="J68" s="61" t="str">
        <f>IF(tbTransactions[[#This Row],[Wallet]]&lt;&gt;"",RIGHT(tbTransactions[[#This Row],[Wallet]],LEN(tbTransactions[[#This Row],[Wallet]])-FIND(" ",tbTransactions[[#This Row],[Wallet]])),"n/a")</f>
        <v>CAD</v>
      </c>
      <c r="K68" s="63" t="s">
        <v>163</v>
      </c>
      <c r="L68" s="55"/>
    </row>
    <row r="69" spans="3:12" ht="30" customHeight="1" x14ac:dyDescent="0.25">
      <c r="C69" s="58">
        <v>67</v>
      </c>
      <c r="D69" s="59">
        <v>44326</v>
      </c>
      <c r="E69" s="55">
        <v>146.69999999999999</v>
      </c>
      <c r="F69" s="55">
        <v>2.09</v>
      </c>
      <c r="G69" s="56">
        <v>1</v>
      </c>
      <c r="H69" s="60">
        <f>tbTransactions[[#This Row],[Qty]]*tbTransactions[[#This Row],[Unit Cost]]*tbTransactions[[#This Row],[Exchange Rate]]</f>
        <v>306.60299999999995</v>
      </c>
      <c r="I69" s="53" t="s">
        <v>965</v>
      </c>
      <c r="J69" s="61" t="str">
        <f>IF(tbTransactions[[#This Row],[Wallet]]&lt;&gt;"",RIGHT(tbTransactions[[#This Row],[Wallet]],LEN(tbTransactions[[#This Row],[Wallet]])-FIND(" ",tbTransactions[[#This Row],[Wallet]])),"n/a")</f>
        <v>ADA</v>
      </c>
      <c r="K69" s="63" t="s">
        <v>164</v>
      </c>
      <c r="L69" s="55"/>
    </row>
    <row r="70" spans="3:12" ht="30" customHeight="1" x14ac:dyDescent="0.25">
      <c r="C70" s="58">
        <v>68</v>
      </c>
      <c r="D70" s="59">
        <v>44327</v>
      </c>
      <c r="E70" s="55">
        <v>-5</v>
      </c>
      <c r="F70" s="55">
        <v>1</v>
      </c>
      <c r="G70" s="56">
        <v>1</v>
      </c>
      <c r="H70" s="60">
        <f>tbTransactions[[#This Row],[Qty]]*tbTransactions[[#This Row],[Unit Cost]]*tbTransactions[[#This Row],[Exchange Rate]]</f>
        <v>-5</v>
      </c>
      <c r="I70" s="53" t="s">
        <v>965</v>
      </c>
      <c r="J70" s="61" t="str">
        <f>IF(tbTransactions[[#This Row],[Wallet]]&lt;&gt;"",RIGHT(tbTransactions[[#This Row],[Wallet]],LEN(tbTransactions[[#This Row],[Wallet]])-FIND(" ",tbTransactions[[#This Row],[Wallet]])),"n/a")</f>
        <v>ADA</v>
      </c>
      <c r="K70" s="63" t="s">
        <v>167</v>
      </c>
      <c r="L70" s="55" t="s">
        <v>117</v>
      </c>
    </row>
    <row r="71" spans="3:12" ht="30" customHeight="1" x14ac:dyDescent="0.25">
      <c r="C71" s="58">
        <v>69</v>
      </c>
      <c r="D71" s="59">
        <v>44327</v>
      </c>
      <c r="E71" s="55">
        <v>5</v>
      </c>
      <c r="F71" s="55">
        <v>1</v>
      </c>
      <c r="G71" s="56">
        <v>1</v>
      </c>
      <c r="H71" s="60">
        <f>tbTransactions[[#This Row],[Qty]]*tbTransactions[[#This Row],[Unit Cost]]*tbTransactions[[#This Row],[Exchange Rate]]</f>
        <v>5</v>
      </c>
      <c r="I71" s="53" t="s">
        <v>966</v>
      </c>
      <c r="J71" s="61" t="str">
        <f>IF(tbTransactions[[#This Row],[Wallet]]&lt;&gt;"",RIGHT(tbTransactions[[#This Row],[Wallet]],LEN(tbTransactions[[#This Row],[Wallet]])-FIND(" ",tbTransactions[[#This Row],[Wallet]])),"n/a")</f>
        <v>ADA</v>
      </c>
      <c r="K71" s="63" t="s">
        <v>167</v>
      </c>
      <c r="L71" s="55" t="s">
        <v>117</v>
      </c>
    </row>
    <row r="72" spans="3:12" ht="30" customHeight="1" x14ac:dyDescent="0.25">
      <c r="C72" s="58">
        <v>70</v>
      </c>
      <c r="D72" s="59">
        <v>44327</v>
      </c>
      <c r="E72" s="55">
        <v>-1475.2628629999999</v>
      </c>
      <c r="F72" s="55">
        <v>1</v>
      </c>
      <c r="G72" s="56">
        <v>1</v>
      </c>
      <c r="H72" s="60">
        <f>tbTransactions[[#This Row],[Qty]]*tbTransactions[[#This Row],[Unit Cost]]*tbTransactions[[#This Row],[Exchange Rate]]</f>
        <v>-1475.2628629999999</v>
      </c>
      <c r="I72" s="53" t="s">
        <v>965</v>
      </c>
      <c r="J72" s="61" t="str">
        <f>IF(tbTransactions[[#This Row],[Wallet]]&lt;&gt;"",RIGHT(tbTransactions[[#This Row],[Wallet]],LEN(tbTransactions[[#This Row],[Wallet]])-FIND(" ",tbTransactions[[#This Row],[Wallet]])),"n/a")</f>
        <v>ADA</v>
      </c>
      <c r="K72" s="63" t="s">
        <v>167</v>
      </c>
      <c r="L72" s="55" t="s">
        <v>118</v>
      </c>
    </row>
    <row r="73" spans="3:12" ht="30" customHeight="1" x14ac:dyDescent="0.25">
      <c r="C73" s="58">
        <v>71</v>
      </c>
      <c r="D73" s="59">
        <v>44327</v>
      </c>
      <c r="E73" s="55">
        <v>1475.2628629999999</v>
      </c>
      <c r="F73" s="55">
        <v>1</v>
      </c>
      <c r="G73" s="56">
        <v>1</v>
      </c>
      <c r="H73" s="60">
        <f>tbTransactions[[#This Row],[Qty]]*tbTransactions[[#This Row],[Unit Cost]]*tbTransactions[[#This Row],[Exchange Rate]]</f>
        <v>1475.2628629999999</v>
      </c>
      <c r="I73" s="53" t="s">
        <v>966</v>
      </c>
      <c r="J73" s="61" t="str">
        <f>IF(tbTransactions[[#This Row],[Wallet]]&lt;&gt;"",RIGHT(tbTransactions[[#This Row],[Wallet]],LEN(tbTransactions[[#This Row],[Wallet]])-FIND(" ",tbTransactions[[#This Row],[Wallet]])),"n/a")</f>
        <v>ADA</v>
      </c>
      <c r="K73" s="63" t="s">
        <v>167</v>
      </c>
      <c r="L73" s="55" t="s">
        <v>118</v>
      </c>
    </row>
    <row r="74" spans="3:12" ht="30" customHeight="1" x14ac:dyDescent="0.25">
      <c r="C74" s="58">
        <v>72</v>
      </c>
      <c r="D74" s="59">
        <v>44327</v>
      </c>
      <c r="E74" s="55">
        <v>-5.7371370000000752</v>
      </c>
      <c r="F74" s="55">
        <v>1</v>
      </c>
      <c r="G74" s="56">
        <v>1</v>
      </c>
      <c r="H74" s="60">
        <f>tbTransactions[[#This Row],[Qty]]*tbTransactions[[#This Row],[Unit Cost]]*tbTransactions[[#This Row],[Exchange Rate]]</f>
        <v>-5.7371370000000752</v>
      </c>
      <c r="I74" s="53" t="s">
        <v>966</v>
      </c>
      <c r="J74" s="61" t="str">
        <f>IF(tbTransactions[[#This Row],[Wallet]]&lt;&gt;"",RIGHT(tbTransactions[[#This Row],[Wallet]],LEN(tbTransactions[[#This Row],[Wallet]])-FIND(" ",tbTransactions[[#This Row],[Wallet]])),"n/a")</f>
        <v>ADA</v>
      </c>
      <c r="K74" s="63" t="s">
        <v>167</v>
      </c>
      <c r="L74" s="55"/>
    </row>
    <row r="75" spans="3:12" ht="30" customHeight="1" x14ac:dyDescent="0.25">
      <c r="C75" s="58">
        <v>73</v>
      </c>
      <c r="D75" s="59">
        <v>44329</v>
      </c>
      <c r="E75" s="55">
        <v>-3000</v>
      </c>
      <c r="F75" s="55">
        <v>1</v>
      </c>
      <c r="G75" s="56">
        <v>1</v>
      </c>
      <c r="H75" s="60">
        <f>tbTransactions[[#This Row],[Qty]]*tbTransactions[[#This Row],[Unit Cost]]*tbTransactions[[#This Row],[Exchange Rate]]</f>
        <v>-3000</v>
      </c>
      <c r="I75" s="53" t="s">
        <v>111</v>
      </c>
      <c r="J75" s="61" t="str">
        <f>IF(tbTransactions[[#This Row],[Wallet]]&lt;&gt;"",RIGHT(tbTransactions[[#This Row],[Wallet]],LEN(tbTransactions[[#This Row],[Wallet]])-FIND(" ",tbTransactions[[#This Row],[Wallet]])),"n/a")</f>
        <v>CAD</v>
      </c>
      <c r="K75" s="63" t="s">
        <v>163</v>
      </c>
      <c r="L75" s="55"/>
    </row>
    <row r="76" spans="3:12" ht="30" customHeight="1" x14ac:dyDescent="0.25">
      <c r="C76" s="58">
        <v>74</v>
      </c>
      <c r="D76" s="59">
        <v>44329</v>
      </c>
      <c r="E76" s="55">
        <v>3000</v>
      </c>
      <c r="F76" s="55">
        <v>1</v>
      </c>
      <c r="G76" s="56">
        <v>1</v>
      </c>
      <c r="H76" s="60">
        <f>tbTransactions[[#This Row],[Qty]]*tbTransactions[[#This Row],[Unit Cost]]*tbTransactions[[#This Row],[Exchange Rate]]</f>
        <v>3000</v>
      </c>
      <c r="I76" s="53" t="s">
        <v>113</v>
      </c>
      <c r="J76" s="61" t="str">
        <f>IF(tbTransactions[[#This Row],[Wallet]]&lt;&gt;"",RIGHT(tbTransactions[[#This Row],[Wallet]],LEN(tbTransactions[[#This Row],[Wallet]])-FIND(" ",tbTransactions[[#This Row],[Wallet]])),"n/a")</f>
        <v>CAD</v>
      </c>
      <c r="K76" s="63" t="s">
        <v>116</v>
      </c>
      <c r="L76" s="55"/>
    </row>
    <row r="77" spans="3:12" ht="30" customHeight="1" x14ac:dyDescent="0.25">
      <c r="C77" s="58">
        <v>75</v>
      </c>
      <c r="D77" s="59">
        <v>44329</v>
      </c>
      <c r="E77" s="55">
        <v>-3000</v>
      </c>
      <c r="F77" s="55">
        <v>1.4999999999999999E-2</v>
      </c>
      <c r="G77" s="56">
        <v>1</v>
      </c>
      <c r="H77" s="60">
        <f>tbTransactions[[#This Row],[Qty]]*tbTransactions[[#This Row],[Unit Cost]]*tbTransactions[[#This Row],[Exchange Rate]]</f>
        <v>-45</v>
      </c>
      <c r="I77" s="53" t="s">
        <v>113</v>
      </c>
      <c r="J77" s="61" t="str">
        <f>IF(tbTransactions[[#This Row],[Wallet]]&lt;&gt;"",RIGHT(tbTransactions[[#This Row],[Wallet]],LEN(tbTransactions[[#This Row],[Wallet]])-FIND(" ",tbTransactions[[#This Row],[Wallet]])),"n/a")</f>
        <v>CAD</v>
      </c>
      <c r="K77" s="63" t="s">
        <v>109</v>
      </c>
      <c r="L77" s="55"/>
    </row>
    <row r="78" spans="3:12" ht="30" customHeight="1" x14ac:dyDescent="0.25">
      <c r="C78" s="58">
        <v>76</v>
      </c>
      <c r="D78" s="59">
        <v>44329</v>
      </c>
      <c r="E78" s="55">
        <v>-0.64323611999999997</v>
      </c>
      <c r="F78" s="55">
        <v>4591.1000000000004</v>
      </c>
      <c r="G78" s="56">
        <v>1</v>
      </c>
      <c r="H78" s="60">
        <f>tbTransactions[[#This Row],[Qty]]*tbTransactions[[#This Row],[Unit Cost]]*tbTransactions[[#This Row],[Exchange Rate]]</f>
        <v>-2953.1613505320001</v>
      </c>
      <c r="I78" s="53" t="s">
        <v>113</v>
      </c>
      <c r="J78" s="61" t="str">
        <f>IF(tbTransactions[[#This Row],[Wallet]]&lt;&gt;"",RIGHT(tbTransactions[[#This Row],[Wallet]],LEN(tbTransactions[[#This Row],[Wallet]])-FIND(" ",tbTransactions[[#This Row],[Wallet]])),"n/a")</f>
        <v>CAD</v>
      </c>
      <c r="K78" s="63" t="s">
        <v>163</v>
      </c>
      <c r="L78" s="55"/>
    </row>
    <row r="79" spans="3:12" ht="30" customHeight="1" x14ac:dyDescent="0.25">
      <c r="C79" s="58">
        <v>77</v>
      </c>
      <c r="D79" s="59">
        <v>44329</v>
      </c>
      <c r="E79" s="55">
        <v>0.64323611999999997</v>
      </c>
      <c r="F79" s="55">
        <v>4591.1000000000004</v>
      </c>
      <c r="G79" s="56">
        <v>1</v>
      </c>
      <c r="H79" s="60">
        <f>tbTransactions[[#This Row],[Qty]]*tbTransactions[[#This Row],[Unit Cost]]*tbTransactions[[#This Row],[Exchange Rate]]</f>
        <v>2953.1613505320001</v>
      </c>
      <c r="I79" s="53" t="s">
        <v>973</v>
      </c>
      <c r="J79" s="61" t="str">
        <f>IF(tbTransactions[[#This Row],[Wallet]]&lt;&gt;"",RIGHT(tbTransactions[[#This Row],[Wallet]],LEN(tbTransactions[[#This Row],[Wallet]])-FIND(" ",tbTransactions[[#This Row],[Wallet]])),"n/a")</f>
        <v>ETH</v>
      </c>
      <c r="K79" s="63" t="s">
        <v>164</v>
      </c>
      <c r="L79" s="55"/>
    </row>
    <row r="80" spans="3:12" ht="30" customHeight="1" x14ac:dyDescent="0.25">
      <c r="C80" s="58">
        <v>78</v>
      </c>
      <c r="D80" s="59">
        <v>44331</v>
      </c>
      <c r="E80" s="55">
        <v>-3000</v>
      </c>
      <c r="F80" s="55">
        <v>1</v>
      </c>
      <c r="G80" s="56">
        <v>1</v>
      </c>
      <c r="H80" s="60">
        <f>tbTransactions[[#This Row],[Qty]]*tbTransactions[[#This Row],[Unit Cost]]*tbTransactions[[#This Row],[Exchange Rate]]</f>
        <v>-3000</v>
      </c>
      <c r="I80" s="53" t="s">
        <v>111</v>
      </c>
      <c r="J80" s="61" t="str">
        <f>IF(tbTransactions[[#This Row],[Wallet]]&lt;&gt;"",RIGHT(tbTransactions[[#This Row],[Wallet]],LEN(tbTransactions[[#This Row],[Wallet]])-FIND(" ",tbTransactions[[#This Row],[Wallet]])),"n/a")</f>
        <v>CAD</v>
      </c>
      <c r="K80" s="63" t="s">
        <v>163</v>
      </c>
      <c r="L80" s="55"/>
    </row>
    <row r="81" spans="3:12" ht="30" customHeight="1" x14ac:dyDescent="0.25">
      <c r="C81" s="58">
        <v>79</v>
      </c>
      <c r="D81" s="59">
        <v>44331</v>
      </c>
      <c r="E81" s="55">
        <v>3000</v>
      </c>
      <c r="F81" s="55">
        <v>1</v>
      </c>
      <c r="G81" s="56">
        <v>1</v>
      </c>
      <c r="H81" s="60">
        <f>tbTransactions[[#This Row],[Qty]]*tbTransactions[[#This Row],[Unit Cost]]*tbTransactions[[#This Row],[Exchange Rate]]</f>
        <v>3000</v>
      </c>
      <c r="I81" s="53" t="s">
        <v>114</v>
      </c>
      <c r="J81" s="61" t="str">
        <f>IF(tbTransactions[[#This Row],[Wallet]]&lt;&gt;"",RIGHT(tbTransactions[[#This Row],[Wallet]],LEN(tbTransactions[[#This Row],[Wallet]])-FIND(" ",tbTransactions[[#This Row],[Wallet]])),"n/a")</f>
        <v>CAD</v>
      </c>
      <c r="K81" s="63" t="s">
        <v>116</v>
      </c>
      <c r="L81" s="55"/>
    </row>
    <row r="82" spans="3:12" ht="30" customHeight="1" x14ac:dyDescent="0.25">
      <c r="C82" s="58">
        <v>80</v>
      </c>
      <c r="D82" s="59">
        <v>44331</v>
      </c>
      <c r="E82" s="55">
        <v>-0.62596463000000002</v>
      </c>
      <c r="F82" s="55">
        <v>4768.6400000000003</v>
      </c>
      <c r="G82" s="56">
        <v>1</v>
      </c>
      <c r="H82" s="60">
        <f>tbTransactions[[#This Row],[Qty]]*tbTransactions[[#This Row],[Unit Cost]]*tbTransactions[[#This Row],[Exchange Rate]]</f>
        <v>-2984.9999732032002</v>
      </c>
      <c r="I82" s="53" t="s">
        <v>114</v>
      </c>
      <c r="J82" s="61" t="str">
        <f>IF(tbTransactions[[#This Row],[Wallet]]&lt;&gt;"",RIGHT(tbTransactions[[#This Row],[Wallet]],LEN(tbTransactions[[#This Row],[Wallet]])-FIND(" ",tbTransactions[[#This Row],[Wallet]])),"n/a")</f>
        <v>CAD</v>
      </c>
      <c r="K82" s="63" t="s">
        <v>163</v>
      </c>
      <c r="L82" s="55"/>
    </row>
    <row r="83" spans="3:12" ht="30" customHeight="1" x14ac:dyDescent="0.25">
      <c r="C83" s="58">
        <v>81</v>
      </c>
      <c r="D83" s="59">
        <v>44331</v>
      </c>
      <c r="E83" s="55">
        <v>0.62596463000000002</v>
      </c>
      <c r="F83" s="55">
        <v>4768.6400000000003</v>
      </c>
      <c r="G83" s="56">
        <v>1</v>
      </c>
      <c r="H83" s="60">
        <f>tbTransactions[[#This Row],[Qty]]*tbTransactions[[#This Row],[Unit Cost]]*tbTransactions[[#This Row],[Exchange Rate]]</f>
        <v>2984.9999732032002</v>
      </c>
      <c r="I83" s="53" t="s">
        <v>974</v>
      </c>
      <c r="J83" s="61" t="str">
        <f>IF(tbTransactions[[#This Row],[Wallet]]&lt;&gt;"",RIGHT(tbTransactions[[#This Row],[Wallet]],LEN(tbTransactions[[#This Row],[Wallet]])-FIND(" ",tbTransactions[[#This Row],[Wallet]])),"n/a")</f>
        <v>ETH</v>
      </c>
      <c r="K83" s="63" t="s">
        <v>164</v>
      </c>
      <c r="L83" s="55"/>
    </row>
    <row r="84" spans="3:12" ht="30" customHeight="1" x14ac:dyDescent="0.25">
      <c r="C84" s="58">
        <v>82</v>
      </c>
      <c r="D84" s="59">
        <v>44331</v>
      </c>
      <c r="E84" s="55">
        <v>-2984.9999732032002</v>
      </c>
      <c r="F84" s="55">
        <v>5.0000000000000001E-3</v>
      </c>
      <c r="G84" s="56">
        <v>1</v>
      </c>
      <c r="H84" s="60">
        <f>tbTransactions[[#This Row],[Qty]]*tbTransactions[[#This Row],[Unit Cost]]*tbTransactions[[#This Row],[Exchange Rate]]</f>
        <v>-14.924999866016002</v>
      </c>
      <c r="I84" s="53" t="s">
        <v>114</v>
      </c>
      <c r="J84" s="61" t="str">
        <f>IF(tbTransactions[[#This Row],[Wallet]]&lt;&gt;"",RIGHT(tbTransactions[[#This Row],[Wallet]],LEN(tbTransactions[[#This Row],[Wallet]])-FIND(" ",tbTransactions[[#This Row],[Wallet]])),"n/a")</f>
        <v>CAD</v>
      </c>
      <c r="K84" s="63" t="s">
        <v>109</v>
      </c>
      <c r="L84" s="55"/>
    </row>
    <row r="85" spans="3:12" ht="30" customHeight="1" x14ac:dyDescent="0.25">
      <c r="C85" s="58">
        <v>83</v>
      </c>
      <c r="D85" s="59">
        <v>44331</v>
      </c>
      <c r="E85" s="55">
        <v>10</v>
      </c>
      <c r="F85" s="55">
        <v>1</v>
      </c>
      <c r="G85" s="56">
        <v>1</v>
      </c>
      <c r="H85" s="60">
        <f>tbTransactions[[#This Row],[Qty]]*tbTransactions[[#This Row],[Unit Cost]]*tbTransactions[[#This Row],[Exchange Rate]]</f>
        <v>10</v>
      </c>
      <c r="I85" s="53" t="s">
        <v>114</v>
      </c>
      <c r="J85" s="61" t="str">
        <f>IF(tbTransactions[[#This Row],[Wallet]]&lt;&gt;"",RIGHT(tbTransactions[[#This Row],[Wallet]],LEN(tbTransactions[[#This Row],[Wallet]])-FIND(" ",tbTransactions[[#This Row],[Wallet]])),"n/a")</f>
        <v>CAD</v>
      </c>
      <c r="K85" s="126" t="s">
        <v>216</v>
      </c>
      <c r="L85" s="128" t="s">
        <v>217</v>
      </c>
    </row>
    <row r="86" spans="3:12" ht="30" customHeight="1" x14ac:dyDescent="0.25">
      <c r="C86" s="58">
        <v>84</v>
      </c>
      <c r="D86" s="59">
        <v>44331</v>
      </c>
      <c r="E86" s="55">
        <v>-2.0842299999999999E-3</v>
      </c>
      <c r="F86" s="55">
        <v>4778.74</v>
      </c>
      <c r="G86" s="56">
        <v>1</v>
      </c>
      <c r="H86" s="60">
        <f>tbTransactions[[#This Row],[Qty]]*tbTransactions[[#This Row],[Unit Cost]]*tbTransactions[[#This Row],[Exchange Rate]]</f>
        <v>-9.9599932701999982</v>
      </c>
      <c r="I86" s="53" t="s">
        <v>114</v>
      </c>
      <c r="J86" s="61" t="str">
        <f>IF(tbTransactions[[#This Row],[Wallet]]&lt;&gt;"",RIGHT(tbTransactions[[#This Row],[Wallet]],LEN(tbTransactions[[#This Row],[Wallet]])-FIND(" ",tbTransactions[[#This Row],[Wallet]])),"n/a")</f>
        <v>CAD</v>
      </c>
      <c r="K86" s="63" t="s">
        <v>163</v>
      </c>
      <c r="L86" s="55"/>
    </row>
    <row r="87" spans="3:12" ht="30" customHeight="1" x14ac:dyDescent="0.25">
      <c r="C87" s="58">
        <v>85</v>
      </c>
      <c r="D87" s="59">
        <v>44331</v>
      </c>
      <c r="E87" s="55">
        <v>2.0842299999999999E-3</v>
      </c>
      <c r="F87" s="55">
        <v>4778.74</v>
      </c>
      <c r="G87" s="56">
        <v>1</v>
      </c>
      <c r="H87" s="60">
        <f>tbTransactions[[#This Row],[Qty]]*tbTransactions[[#This Row],[Unit Cost]]*tbTransactions[[#This Row],[Exchange Rate]]</f>
        <v>9.9599932701999982</v>
      </c>
      <c r="I87" s="53" t="s">
        <v>974</v>
      </c>
      <c r="J87" s="61" t="str">
        <f>IF(tbTransactions[[#This Row],[Wallet]]&lt;&gt;"",RIGHT(tbTransactions[[#This Row],[Wallet]],LEN(tbTransactions[[#This Row],[Wallet]])-FIND(" ",tbTransactions[[#This Row],[Wallet]])),"n/a")</f>
        <v>ETH</v>
      </c>
      <c r="K87" s="63" t="s">
        <v>164</v>
      </c>
      <c r="L87" s="55"/>
    </row>
    <row r="88" spans="3:12" ht="30" customHeight="1" x14ac:dyDescent="0.25">
      <c r="C88" s="58">
        <v>86</v>
      </c>
      <c r="D88" s="59">
        <v>44331</v>
      </c>
      <c r="E88" s="55">
        <v>-9.9599932701999982</v>
      </c>
      <c r="F88" s="55">
        <v>5.0000000000000001E-3</v>
      </c>
      <c r="G88" s="56">
        <v>1</v>
      </c>
      <c r="H88" s="60">
        <f>tbTransactions[[#This Row],[Qty]]*tbTransactions[[#This Row],[Unit Cost]]*tbTransactions[[#This Row],[Exchange Rate]]</f>
        <v>-4.9799966350999994E-2</v>
      </c>
      <c r="I88" s="53" t="s">
        <v>114</v>
      </c>
      <c r="J88" s="61" t="str">
        <f>IF(tbTransactions[[#This Row],[Wallet]]&lt;&gt;"",RIGHT(tbTransactions[[#This Row],[Wallet]],LEN(tbTransactions[[#This Row],[Wallet]])-FIND(" ",tbTransactions[[#This Row],[Wallet]])),"n/a")</f>
        <v>CAD</v>
      </c>
      <c r="K88" s="63" t="s">
        <v>163</v>
      </c>
      <c r="L88" s="55"/>
    </row>
    <row r="89" spans="3:12" ht="30" customHeight="1" x14ac:dyDescent="0.25">
      <c r="C89" s="58">
        <v>87</v>
      </c>
      <c r="D89" s="59">
        <v>44331</v>
      </c>
      <c r="E89" s="55">
        <v>-1.0996213699999999</v>
      </c>
      <c r="F89" s="55">
        <v>1</v>
      </c>
      <c r="G89" s="56">
        <v>1</v>
      </c>
      <c r="H89" s="60">
        <f>tbTransactions[[#This Row],[Qty]]*tbTransactions[[#This Row],[Unit Cost]]*tbTransactions[[#This Row],[Exchange Rate]]</f>
        <v>-1.0996213699999999</v>
      </c>
      <c r="I89" s="53" t="s">
        <v>974</v>
      </c>
      <c r="J89" s="61" t="str">
        <f>IF(tbTransactions[[#This Row],[Wallet]]&lt;&gt;"",RIGHT(tbTransactions[[#This Row],[Wallet]],LEN(tbTransactions[[#This Row],[Wallet]])-FIND(" ",tbTransactions[[#This Row],[Wallet]])),"n/a")</f>
        <v>ETH</v>
      </c>
      <c r="K89" s="63" t="s">
        <v>167</v>
      </c>
      <c r="L89" s="198" t="s">
        <v>986</v>
      </c>
    </row>
    <row r="90" spans="3:12" ht="30" customHeight="1" x14ac:dyDescent="0.25">
      <c r="C90" s="58">
        <v>88</v>
      </c>
      <c r="D90" s="59">
        <v>44331</v>
      </c>
      <c r="E90" s="55">
        <v>-0.01</v>
      </c>
      <c r="F90" s="55">
        <v>1</v>
      </c>
      <c r="G90" s="56">
        <v>1</v>
      </c>
      <c r="H90" s="60">
        <f>tbTransactions[[#This Row],[Qty]]*tbTransactions[[#This Row],[Unit Cost]]*tbTransactions[[#This Row],[Exchange Rate]]</f>
        <v>-0.01</v>
      </c>
      <c r="I90" s="53" t="s">
        <v>974</v>
      </c>
      <c r="J90" s="61" t="str">
        <f>IF(tbTransactions[[#This Row],[Wallet]]&lt;&gt;"",RIGHT(tbTransactions[[#This Row],[Wallet]],LEN(tbTransactions[[#This Row],[Wallet]])-FIND(" ",tbTransactions[[#This Row],[Wallet]])),"n/a")</f>
        <v>ETH</v>
      </c>
      <c r="K90" s="55" t="s">
        <v>109</v>
      </c>
      <c r="L90" s="198" t="s">
        <v>986</v>
      </c>
    </row>
    <row r="91" spans="3:12" ht="30" customHeight="1" x14ac:dyDescent="0.25">
      <c r="C91" s="58">
        <v>89</v>
      </c>
      <c r="D91" s="59">
        <v>44331</v>
      </c>
      <c r="E91" s="55">
        <v>1.0896213699999999</v>
      </c>
      <c r="F91" s="55">
        <v>1</v>
      </c>
      <c r="G91" s="56">
        <v>1</v>
      </c>
      <c r="H91" s="60">
        <f>tbTransactions[[#This Row],[Qty]]*tbTransactions[[#This Row],[Unit Cost]]*tbTransactions[[#This Row],[Exchange Rate]]</f>
        <v>1.0896213699999999</v>
      </c>
      <c r="I91" s="53" t="s">
        <v>975</v>
      </c>
      <c r="J91" s="61" t="str">
        <f>IF(tbTransactions[[#This Row],[Wallet]]&lt;&gt;"",RIGHT(tbTransactions[[#This Row],[Wallet]],LEN(tbTransactions[[#This Row],[Wallet]])-FIND(" ",tbTransactions[[#This Row],[Wallet]])),"n/a")</f>
        <v>ETH</v>
      </c>
      <c r="K91" s="63" t="s">
        <v>167</v>
      </c>
      <c r="L91" s="198" t="s">
        <v>986</v>
      </c>
    </row>
    <row r="92" spans="3:12" ht="30" customHeight="1" x14ac:dyDescent="0.25">
      <c r="C92" s="58">
        <v>90</v>
      </c>
      <c r="D92" s="59">
        <v>44331</v>
      </c>
      <c r="E92" s="55">
        <v>-1515.12292714</v>
      </c>
      <c r="F92" s="55">
        <v>1</v>
      </c>
      <c r="G92" s="56">
        <v>1</v>
      </c>
      <c r="H92" s="60">
        <f>tbTransactions[[#This Row],[Qty]]*tbTransactions[[#This Row],[Unit Cost]]*tbTransactions[[#This Row],[Exchange Rate]]</f>
        <v>-1515.12292714</v>
      </c>
      <c r="I92" s="53" t="s">
        <v>968</v>
      </c>
      <c r="J92" s="61" t="str">
        <f>IF(tbTransactions[[#This Row],[Wallet]]&lt;&gt;"",RIGHT(tbTransactions[[#This Row],[Wallet]],LEN(tbTransactions[[#This Row],[Wallet]])-FIND(" ",tbTransactions[[#This Row],[Wallet]])),"n/a")</f>
        <v>XLM</v>
      </c>
      <c r="K92" s="63" t="s">
        <v>167</v>
      </c>
      <c r="L92" s="198" t="s">
        <v>985</v>
      </c>
    </row>
    <row r="93" spans="3:12" ht="30" customHeight="1" x14ac:dyDescent="0.25">
      <c r="C93" s="58">
        <v>91</v>
      </c>
      <c r="D93" s="59">
        <v>44331</v>
      </c>
      <c r="E93" s="55">
        <v>3.0000000000000001E-5</v>
      </c>
      <c r="F93" s="55">
        <v>1</v>
      </c>
      <c r="G93" s="56">
        <v>1</v>
      </c>
      <c r="H93" s="60">
        <f>tbTransactions[[#This Row],[Qty]]*tbTransactions[[#This Row],[Unit Cost]]*tbTransactions[[#This Row],[Exchange Rate]]</f>
        <v>3.0000000000000001E-5</v>
      </c>
      <c r="I93" s="53" t="s">
        <v>968</v>
      </c>
      <c r="J93" s="61" t="str">
        <f>IF(tbTransactions[[#This Row],[Wallet]]&lt;&gt;"",RIGHT(tbTransactions[[#This Row],[Wallet]],LEN(tbTransactions[[#This Row],[Wallet]])-FIND(" ",tbTransactions[[#This Row],[Wallet]])),"n/a")</f>
        <v>XLM</v>
      </c>
      <c r="K93" s="55" t="s">
        <v>109</v>
      </c>
      <c r="L93" s="198" t="s">
        <v>985</v>
      </c>
    </row>
    <row r="94" spans="3:12" ht="30" customHeight="1" x14ac:dyDescent="0.25">
      <c r="C94" s="58">
        <v>92</v>
      </c>
      <c r="D94" s="59">
        <v>44331</v>
      </c>
      <c r="E94" s="55">
        <v>1515.12292714</v>
      </c>
      <c r="F94" s="55">
        <v>1</v>
      </c>
      <c r="G94" s="56">
        <v>1</v>
      </c>
      <c r="H94" s="60">
        <f>tbTransactions[[#This Row],[Qty]]*tbTransactions[[#This Row],[Unit Cost]]*tbTransactions[[#This Row],[Exchange Rate]]</f>
        <v>1515.12292714</v>
      </c>
      <c r="I94" s="53" t="s">
        <v>969</v>
      </c>
      <c r="J94" s="61" t="str">
        <f>IF(tbTransactions[[#This Row],[Wallet]]&lt;&gt;"",RIGHT(tbTransactions[[#This Row],[Wallet]],LEN(tbTransactions[[#This Row],[Wallet]])-FIND(" ",tbTransactions[[#This Row],[Wallet]])),"n/a")</f>
        <v>XLM</v>
      </c>
      <c r="K94" s="63" t="s">
        <v>167</v>
      </c>
      <c r="L94" s="198" t="s">
        <v>985</v>
      </c>
    </row>
    <row r="95" spans="3:12" ht="30" customHeight="1" x14ac:dyDescent="0.25">
      <c r="C95" s="58">
        <v>93</v>
      </c>
      <c r="D95" s="59">
        <v>44331</v>
      </c>
      <c r="E95" s="55">
        <v>-0.06</v>
      </c>
      <c r="F95" s="55">
        <v>3750</v>
      </c>
      <c r="G95" s="56">
        <v>1</v>
      </c>
      <c r="H95" s="60">
        <f>tbTransactions[[#This Row],[Qty]]*tbTransactions[[#This Row],[Unit Cost]]*tbTransactions[[#This Row],[Exchange Rate]]</f>
        <v>-225</v>
      </c>
      <c r="I95" s="53" t="s">
        <v>975</v>
      </c>
      <c r="J95" s="61" t="str">
        <f>IF(tbTransactions[[#This Row],[Wallet]]&lt;&gt;"",RIGHT(tbTransactions[[#This Row],[Wallet]],LEN(tbTransactions[[#This Row],[Wallet]])-FIND(" ",tbTransactions[[#This Row],[Wallet]])),"n/a")</f>
        <v>ETH</v>
      </c>
      <c r="K95" s="63" t="s">
        <v>159</v>
      </c>
      <c r="L95" s="68" t="s">
        <v>194</v>
      </c>
    </row>
    <row r="96" spans="3:12" ht="30" customHeight="1" x14ac:dyDescent="0.25">
      <c r="C96" s="58">
        <v>94</v>
      </c>
      <c r="D96" s="59">
        <v>44331</v>
      </c>
      <c r="E96" s="55">
        <v>20.4985</v>
      </c>
      <c r="F96" s="55">
        <f>209.59/20.7124</f>
        <v>10.119059114346962</v>
      </c>
      <c r="G96" s="56">
        <v>1.2109000000000001</v>
      </c>
      <c r="H96" s="60">
        <f>tbTransactions[[#This Row],[Qty]]*tbTransactions[[#This Row],[Unit Cost]]*tbTransactions[[#This Row],[Exchange Rate]]</f>
        <v>251.17157821901375</v>
      </c>
      <c r="I96" s="53" t="s">
        <v>978</v>
      </c>
      <c r="J96" s="61" t="str">
        <f>IF(tbTransactions[[#This Row],[Wallet]]&lt;&gt;"",RIGHT(tbTransactions[[#This Row],[Wallet]],LEN(tbTransactions[[#This Row],[Wallet]])-FIND(" ",tbTransactions[[#This Row],[Wallet]])),"n/a")</f>
        <v>EOS</v>
      </c>
      <c r="K96" s="69" t="s">
        <v>164</v>
      </c>
      <c r="L96" s="68" t="s">
        <v>194</v>
      </c>
    </row>
    <row r="97" spans="3:12" ht="30" customHeight="1" x14ac:dyDescent="0.25">
      <c r="C97" s="58">
        <v>95</v>
      </c>
      <c r="D97" s="59">
        <v>44331</v>
      </c>
      <c r="E97" s="55">
        <v>4.6639524200000002</v>
      </c>
      <c r="F97" s="55">
        <v>1</v>
      </c>
      <c r="G97" s="56">
        <v>1</v>
      </c>
      <c r="H97" s="60">
        <f>tbTransactions[[#This Row],[Qty]]*tbTransactions[[#This Row],[Unit Cost]]*tbTransactions[[#This Row],[Exchange Rate]]</f>
        <v>4.6639524200000002</v>
      </c>
      <c r="I97" s="53" t="s">
        <v>977</v>
      </c>
      <c r="J97" s="61" t="str">
        <f>IF(tbTransactions[[#This Row],[Wallet]]&lt;&gt;"",RIGHT(tbTransactions[[#This Row],[Wallet]],LEN(tbTransactions[[#This Row],[Wallet]])-FIND(" ",tbTransactions[[#This Row],[Wallet]])),"n/a")</f>
        <v>EOS</v>
      </c>
      <c r="K97" s="63" t="s">
        <v>168</v>
      </c>
      <c r="L97" s="55"/>
    </row>
    <row r="98" spans="3:12" ht="30" customHeight="1" x14ac:dyDescent="0.25">
      <c r="C98" s="58">
        <v>96</v>
      </c>
      <c r="D98" s="59">
        <v>44331</v>
      </c>
      <c r="E98" s="55">
        <v>-9.3465900000000001E-3</v>
      </c>
      <c r="F98" s="55">
        <v>1</v>
      </c>
      <c r="G98" s="56">
        <v>1</v>
      </c>
      <c r="H98" s="60">
        <f>tbTransactions[[#This Row],[Qty]]*tbTransactions[[#This Row],[Unit Cost]]*tbTransactions[[#This Row],[Exchange Rate]]</f>
        <v>-9.3465900000000001E-3</v>
      </c>
      <c r="I98" s="53" t="s">
        <v>977</v>
      </c>
      <c r="J98" s="61" t="str">
        <f>IF(tbTransactions[[#This Row],[Wallet]]&lt;&gt;"",RIGHT(tbTransactions[[#This Row],[Wallet]],LEN(tbTransactions[[#This Row],[Wallet]])-FIND(" ",tbTransactions[[#This Row],[Wallet]])),"n/a")</f>
        <v>EOS</v>
      </c>
      <c r="K98" s="55" t="s">
        <v>109</v>
      </c>
      <c r="L98" s="55"/>
    </row>
    <row r="99" spans="3:12" ht="30" customHeight="1" x14ac:dyDescent="0.25">
      <c r="C99" s="58">
        <v>97</v>
      </c>
      <c r="D99" s="59">
        <v>44331</v>
      </c>
      <c r="E99" s="55">
        <v>-138.22112870000001</v>
      </c>
      <c r="F99" s="55">
        <v>1</v>
      </c>
      <c r="G99" s="56">
        <v>1</v>
      </c>
      <c r="H99" s="60">
        <f>tbTransactions[[#This Row],[Qty]]*tbTransactions[[#This Row],[Unit Cost]]*tbTransactions[[#This Row],[Exchange Rate]]</f>
        <v>-138.22112870000001</v>
      </c>
      <c r="I99" s="53" t="s">
        <v>977</v>
      </c>
      <c r="J99" s="61" t="str">
        <f>IF(tbTransactions[[#This Row],[Wallet]]&lt;&gt;"",RIGHT(tbTransactions[[#This Row],[Wallet]],LEN(tbTransactions[[#This Row],[Wallet]])-FIND(" ",tbTransactions[[#This Row],[Wallet]])),"n/a")</f>
        <v>EOS</v>
      </c>
      <c r="K99" s="63" t="s">
        <v>167</v>
      </c>
      <c r="L99" s="55"/>
    </row>
    <row r="100" spans="3:12" ht="30" customHeight="1" x14ac:dyDescent="0.25">
      <c r="C100" s="58">
        <v>98</v>
      </c>
      <c r="D100" s="59">
        <v>44331</v>
      </c>
      <c r="E100" s="55">
        <v>-5.0000000000000001E-4</v>
      </c>
      <c r="F100" s="55">
        <v>1</v>
      </c>
      <c r="G100" s="56">
        <v>1</v>
      </c>
      <c r="H100" s="60">
        <f>tbTransactions[[#This Row],[Qty]]*tbTransactions[[#This Row],[Unit Cost]]*tbTransactions[[#This Row],[Exchange Rate]]</f>
        <v>-5.0000000000000001E-4</v>
      </c>
      <c r="I100" s="53" t="s">
        <v>977</v>
      </c>
      <c r="J100" s="61" t="str">
        <f>IF(tbTransactions[[#This Row],[Wallet]]&lt;&gt;"",RIGHT(tbTransactions[[#This Row],[Wallet]],LEN(tbTransactions[[#This Row],[Wallet]])-FIND(" ",tbTransactions[[#This Row],[Wallet]])),"n/a")</f>
        <v>EOS</v>
      </c>
      <c r="K100" s="55" t="s">
        <v>109</v>
      </c>
      <c r="L100" s="55"/>
    </row>
    <row r="101" spans="3:12" ht="30" customHeight="1" x14ac:dyDescent="0.25">
      <c r="C101" s="58">
        <v>99</v>
      </c>
      <c r="D101" s="59">
        <v>44331</v>
      </c>
      <c r="E101" s="55">
        <v>138.22062869999999</v>
      </c>
      <c r="F101" s="55">
        <v>1</v>
      </c>
      <c r="G101" s="56">
        <v>1</v>
      </c>
      <c r="H101" s="60">
        <f>tbTransactions[[#This Row],[Qty]]*tbTransactions[[#This Row],[Unit Cost]]*tbTransactions[[#This Row],[Exchange Rate]]</f>
        <v>138.22062869999999</v>
      </c>
      <c r="I101" s="53" t="s">
        <v>978</v>
      </c>
      <c r="J101" s="61" t="str">
        <f>IF(tbTransactions[[#This Row],[Wallet]]&lt;&gt;"",RIGHT(tbTransactions[[#This Row],[Wallet]],LEN(tbTransactions[[#This Row],[Wallet]])-FIND(" ",tbTransactions[[#This Row],[Wallet]])),"n/a")</f>
        <v>EOS</v>
      </c>
      <c r="K101" s="63" t="s">
        <v>167</v>
      </c>
      <c r="L101" s="55"/>
    </row>
    <row r="102" spans="3:12" ht="30" customHeight="1" x14ac:dyDescent="0.25">
      <c r="C102" s="58">
        <v>100</v>
      </c>
      <c r="D102" s="59">
        <v>44331</v>
      </c>
      <c r="E102" s="55">
        <v>-1518.1593057</v>
      </c>
      <c r="F102" s="55">
        <v>0.67624099999999998</v>
      </c>
      <c r="G102" s="56">
        <v>1</v>
      </c>
      <c r="H102" s="60">
        <f>tbTransactions[[#This Row],[Qty]]*tbTransactions[[#This Row],[Unit Cost]]*tbTransactions[[#This Row],[Exchange Rate]]</f>
        <v>-1026.6415670458737</v>
      </c>
      <c r="I102" s="53" t="s">
        <v>969</v>
      </c>
      <c r="J102" s="61" t="str">
        <f>IF(tbTransactions[[#This Row],[Wallet]]&lt;&gt;"",RIGHT(tbTransactions[[#This Row],[Wallet]],LEN(tbTransactions[[#This Row],[Wallet]])-FIND(" ",tbTransactions[[#This Row],[Wallet]])),"n/a")</f>
        <v>XLM</v>
      </c>
      <c r="K102" s="63" t="s">
        <v>159</v>
      </c>
      <c r="L102" s="68" t="s">
        <v>193</v>
      </c>
    </row>
    <row r="103" spans="3:12" ht="30" customHeight="1" x14ac:dyDescent="0.25">
      <c r="C103" s="58">
        <v>101</v>
      </c>
      <c r="D103" s="59">
        <v>44331</v>
      </c>
      <c r="E103" s="55">
        <v>96.978999999999999</v>
      </c>
      <c r="F103" s="55">
        <f>1040.52/96.979</f>
        <v>10.72933315460048</v>
      </c>
      <c r="G103" s="56">
        <v>1.2109000000000001</v>
      </c>
      <c r="H103" s="60">
        <f>tbTransactions[[#This Row],[Qty]]*tbTransactions[[#This Row],[Unit Cost]]*tbTransactions[[#This Row],[Exchange Rate]]</f>
        <v>1259.9656680000001</v>
      </c>
      <c r="I103" s="53" t="s">
        <v>978</v>
      </c>
      <c r="J103" s="61" t="str">
        <f>IF(tbTransactions[[#This Row],[Wallet]]&lt;&gt;"",RIGHT(tbTransactions[[#This Row],[Wallet]],LEN(tbTransactions[[#This Row],[Wallet]])-FIND(" ",tbTransactions[[#This Row],[Wallet]])),"n/a")</f>
        <v>EOS</v>
      </c>
      <c r="K103" s="69" t="s">
        <v>164</v>
      </c>
      <c r="L103" s="68" t="s">
        <v>193</v>
      </c>
    </row>
    <row r="104" spans="3:12" ht="30" customHeight="1" x14ac:dyDescent="0.25">
      <c r="C104" s="58">
        <v>103</v>
      </c>
      <c r="D104" s="59">
        <v>44331</v>
      </c>
      <c r="E104" s="55">
        <v>-0.24666627999999999</v>
      </c>
      <c r="F104" s="55">
        <v>3750</v>
      </c>
      <c r="G104" s="56">
        <v>1</v>
      </c>
      <c r="H104" s="60">
        <f>tbTransactions[[#This Row],[Qty]]*tbTransactions[[#This Row],[Unit Cost]]*tbTransactions[[#This Row],[Exchange Rate]]</f>
        <v>-924.99854999999991</v>
      </c>
      <c r="I104" s="53" t="s">
        <v>975</v>
      </c>
      <c r="J104" s="61" t="str">
        <f>IF(tbTransactions[[#This Row],[Wallet]]&lt;&gt;"",RIGHT(tbTransactions[[#This Row],[Wallet]],LEN(tbTransactions[[#This Row],[Wallet]])-FIND(" ",tbTransactions[[#This Row],[Wallet]])),"n/a")</f>
        <v>ETH</v>
      </c>
      <c r="K104" s="63" t="s">
        <v>159</v>
      </c>
      <c r="L104" s="68" t="s">
        <v>195</v>
      </c>
    </row>
    <row r="105" spans="3:12" ht="30" customHeight="1" x14ac:dyDescent="0.25">
      <c r="C105" s="58">
        <v>104</v>
      </c>
      <c r="D105" s="59">
        <v>44331</v>
      </c>
      <c r="E105" s="55">
        <v>35.725245000000001</v>
      </c>
      <c r="F105" s="55">
        <f>913.73/35.725245</f>
        <v>25.576591567111716</v>
      </c>
      <c r="G105" s="56">
        <v>1.2109000000000001</v>
      </c>
      <c r="H105" s="60">
        <f>tbTransactions[[#This Row],[Qty]]*tbTransactions[[#This Row],[Unit Cost]]*tbTransactions[[#This Row],[Exchange Rate]]</f>
        <v>1106.435657</v>
      </c>
      <c r="I105" s="53" t="s">
        <v>962</v>
      </c>
      <c r="J105" s="61" t="str">
        <f>IF(tbTransactions[[#This Row],[Wallet]]&lt;&gt;"",RIGHT(tbTransactions[[#This Row],[Wallet]],LEN(tbTransactions[[#This Row],[Wallet]])-FIND(" ",tbTransactions[[#This Row],[Wallet]])),"n/a")</f>
        <v>ATOM</v>
      </c>
      <c r="K105" s="69" t="s">
        <v>164</v>
      </c>
      <c r="L105" s="68" t="s">
        <v>195</v>
      </c>
    </row>
    <row r="106" spans="3:12" ht="30" customHeight="1" x14ac:dyDescent="0.25">
      <c r="C106" s="58">
        <v>105</v>
      </c>
      <c r="D106" s="59">
        <v>44333</v>
      </c>
      <c r="E106" s="55">
        <v>-0.64194965000000004</v>
      </c>
      <c r="F106" s="55">
        <v>1</v>
      </c>
      <c r="G106" s="56">
        <v>1</v>
      </c>
      <c r="H106" s="60">
        <f>tbTransactions[[#This Row],[Qty]]*tbTransactions[[#This Row],[Unit Cost]]*tbTransactions[[#This Row],[Exchange Rate]]</f>
        <v>-0.64194965000000004</v>
      </c>
      <c r="I106" s="53" t="s">
        <v>976</v>
      </c>
      <c r="J106" s="61" t="str">
        <f>IF(tbTransactions[[#This Row],[Wallet]]&lt;&gt;"",RIGHT(tbTransactions[[#This Row],[Wallet]],LEN(tbTransactions[[#This Row],[Wallet]])-FIND(" ",tbTransactions[[#This Row],[Wallet]])),"n/a")</f>
        <v>ETH</v>
      </c>
      <c r="K106" s="63" t="s">
        <v>167</v>
      </c>
      <c r="L106" s="55" t="s">
        <v>169</v>
      </c>
    </row>
    <row r="107" spans="3:12" ht="30" customHeight="1" x14ac:dyDescent="0.25">
      <c r="C107" s="58">
        <v>106</v>
      </c>
      <c r="D107" s="59">
        <v>44333</v>
      </c>
      <c r="E107" s="55">
        <v>0.63194965000000003</v>
      </c>
      <c r="F107" s="55">
        <v>1</v>
      </c>
      <c r="G107" s="56">
        <v>1</v>
      </c>
      <c r="H107" s="60">
        <f>tbTransactions[[#This Row],[Qty]]*tbTransactions[[#This Row],[Unit Cost]]*tbTransactions[[#This Row],[Exchange Rate]]</f>
        <v>0.63194965000000003</v>
      </c>
      <c r="I107" s="53" t="s">
        <v>975</v>
      </c>
      <c r="J107" s="61" t="str">
        <f>IF(tbTransactions[[#This Row],[Wallet]]&lt;&gt;"",RIGHT(tbTransactions[[#This Row],[Wallet]],LEN(tbTransactions[[#This Row],[Wallet]])-FIND(" ",tbTransactions[[#This Row],[Wallet]])),"n/a")</f>
        <v>ETH</v>
      </c>
      <c r="K107" s="63" t="s">
        <v>167</v>
      </c>
      <c r="L107" s="55"/>
    </row>
    <row r="108" spans="3:12" ht="30" customHeight="1" x14ac:dyDescent="0.25">
      <c r="C108" s="58">
        <v>107</v>
      </c>
      <c r="D108" s="59">
        <v>44333</v>
      </c>
      <c r="E108" s="55">
        <v>-0.01</v>
      </c>
      <c r="F108" s="55">
        <v>1</v>
      </c>
      <c r="G108" s="56">
        <v>1</v>
      </c>
      <c r="H108" s="60">
        <f>tbTransactions[[#This Row],[Qty]]*tbTransactions[[#This Row],[Unit Cost]]*tbTransactions[[#This Row],[Exchange Rate]]</f>
        <v>-0.01</v>
      </c>
      <c r="I108" s="53" t="s">
        <v>976</v>
      </c>
      <c r="J108" s="61" t="str">
        <f>IF(tbTransactions[[#This Row],[Wallet]]&lt;&gt;"",RIGHT(tbTransactions[[#This Row],[Wallet]],LEN(tbTransactions[[#This Row],[Wallet]])-FIND(" ",tbTransactions[[#This Row],[Wallet]])),"n/a")</f>
        <v>ETH</v>
      </c>
      <c r="K108" s="55" t="s">
        <v>109</v>
      </c>
      <c r="L108" s="55"/>
    </row>
    <row r="109" spans="3:12" ht="30" customHeight="1" x14ac:dyDescent="0.25">
      <c r="C109" s="58">
        <v>108</v>
      </c>
      <c r="D109" s="59">
        <v>44333</v>
      </c>
      <c r="E109" s="55">
        <v>-0.62804886000000004</v>
      </c>
      <c r="F109" s="55">
        <v>1</v>
      </c>
      <c r="G109" s="56">
        <v>1</v>
      </c>
      <c r="H109" s="60">
        <f>tbTransactions[[#This Row],[Qty]]*tbTransactions[[#This Row],[Unit Cost]]*tbTransactions[[#This Row],[Exchange Rate]]</f>
        <v>-0.62804886000000004</v>
      </c>
      <c r="I109" s="53" t="s">
        <v>974</v>
      </c>
      <c r="J109" s="61" t="str">
        <f>IF(tbTransactions[[#This Row],[Wallet]]&lt;&gt;"",RIGHT(tbTransactions[[#This Row],[Wallet]],LEN(tbTransactions[[#This Row],[Wallet]])-FIND(" ",tbTransactions[[#This Row],[Wallet]])),"n/a")</f>
        <v>ETH</v>
      </c>
      <c r="K109" s="63" t="s">
        <v>167</v>
      </c>
      <c r="L109" s="55"/>
    </row>
    <row r="110" spans="3:12" ht="30" customHeight="1" x14ac:dyDescent="0.25">
      <c r="C110" s="58">
        <v>109</v>
      </c>
      <c r="D110" s="59">
        <v>44333</v>
      </c>
      <c r="E110" s="55">
        <v>0.62304886000000004</v>
      </c>
      <c r="F110" s="55">
        <v>1</v>
      </c>
      <c r="G110" s="56">
        <v>1</v>
      </c>
      <c r="H110" s="60">
        <f>tbTransactions[[#This Row],[Qty]]*tbTransactions[[#This Row],[Unit Cost]]*tbTransactions[[#This Row],[Exchange Rate]]</f>
        <v>0.62304886000000004</v>
      </c>
      <c r="I110" s="53" t="s">
        <v>975</v>
      </c>
      <c r="J110" s="61" t="str">
        <f>IF(tbTransactions[[#This Row],[Wallet]]&lt;&gt;"",RIGHT(tbTransactions[[#This Row],[Wallet]],LEN(tbTransactions[[#This Row],[Wallet]])-FIND(" ",tbTransactions[[#This Row],[Wallet]])),"n/a")</f>
        <v>ETH</v>
      </c>
      <c r="K110" s="63" t="s">
        <v>167</v>
      </c>
      <c r="L110" s="55"/>
    </row>
    <row r="111" spans="3:12" ht="30" customHeight="1" x14ac:dyDescent="0.25">
      <c r="C111" s="58">
        <v>110</v>
      </c>
      <c r="D111" s="59">
        <v>44333</v>
      </c>
      <c r="E111" s="55">
        <v>5.0000000000000001E-3</v>
      </c>
      <c r="F111" s="55">
        <v>1</v>
      </c>
      <c r="G111" s="56">
        <v>1</v>
      </c>
      <c r="H111" s="60">
        <f>tbTransactions[[#This Row],[Qty]]*tbTransactions[[#This Row],[Unit Cost]]*tbTransactions[[#This Row],[Exchange Rate]]</f>
        <v>5.0000000000000001E-3</v>
      </c>
      <c r="I111" s="53" t="s">
        <v>974</v>
      </c>
      <c r="J111" s="61" t="str">
        <f>IF(tbTransactions[[#This Row],[Wallet]]&lt;&gt;"",RIGHT(tbTransactions[[#This Row],[Wallet]],LEN(tbTransactions[[#This Row],[Wallet]])-FIND(" ",tbTransactions[[#This Row],[Wallet]])),"n/a")</f>
        <v>ETH</v>
      </c>
      <c r="K111" s="55" t="s">
        <v>109</v>
      </c>
      <c r="L111" s="55"/>
    </row>
    <row r="112" spans="3:12" ht="30" customHeight="1" x14ac:dyDescent="0.25">
      <c r="C112" s="58">
        <v>111</v>
      </c>
      <c r="D112" s="59">
        <v>44333</v>
      </c>
      <c r="E112" s="55">
        <v>8.4256499999999512E-3</v>
      </c>
      <c r="F112" s="55">
        <v>1</v>
      </c>
      <c r="G112" s="56">
        <v>1</v>
      </c>
      <c r="H112" s="60">
        <f>tbTransactions[[#This Row],[Qty]]*tbTransactions[[#This Row],[Unit Cost]]*tbTransactions[[#This Row],[Exchange Rate]]</f>
        <v>8.4256499999999512E-3</v>
      </c>
      <c r="I112" s="53" t="s">
        <v>975</v>
      </c>
      <c r="J112" s="61" t="str">
        <f>IF(tbTransactions[[#This Row],[Wallet]]&lt;&gt;"",RIGHT(tbTransactions[[#This Row],[Wallet]],LEN(tbTransactions[[#This Row],[Wallet]])-FIND(" ",tbTransactions[[#This Row],[Wallet]])),"n/a")</f>
        <v>ETH</v>
      </c>
      <c r="K112" s="55" t="s">
        <v>154</v>
      </c>
      <c r="L112" s="55"/>
    </row>
    <row r="113" spans="3:12" ht="30" customHeight="1" x14ac:dyDescent="0.25">
      <c r="C113" s="58">
        <v>112</v>
      </c>
      <c r="D113" s="59">
        <v>44333</v>
      </c>
      <c r="E113" s="55">
        <v>-0.25783176999999569</v>
      </c>
      <c r="F113" s="55">
        <v>1</v>
      </c>
      <c r="G113" s="56">
        <v>1</v>
      </c>
      <c r="H113" s="60">
        <f>tbTransactions[[#This Row],[Qty]]*tbTransactions[[#This Row],[Unit Cost]]*tbTransactions[[#This Row],[Exchange Rate]]</f>
        <v>-0.25783176999999569</v>
      </c>
      <c r="I113" s="53" t="s">
        <v>978</v>
      </c>
      <c r="J113" s="61" t="str">
        <f>IF(tbTransactions[[#This Row],[Wallet]]&lt;&gt;"",RIGHT(tbTransactions[[#This Row],[Wallet]],LEN(tbTransactions[[#This Row],[Wallet]])-FIND(" ",tbTransactions[[#This Row],[Wallet]])),"n/a")</f>
        <v>EOS</v>
      </c>
      <c r="K113" s="55" t="s">
        <v>154</v>
      </c>
      <c r="L113" s="55"/>
    </row>
    <row r="114" spans="3:12" ht="30" customHeight="1" x14ac:dyDescent="0.25">
      <c r="C114" s="58">
        <v>113</v>
      </c>
      <c r="D114" s="59">
        <v>44333</v>
      </c>
      <c r="E114" s="55">
        <v>-5.0749999999979423E-3</v>
      </c>
      <c r="F114" s="55">
        <v>1</v>
      </c>
      <c r="G114" s="56">
        <v>1</v>
      </c>
      <c r="H114" s="60">
        <f>tbTransactions[[#This Row],[Qty]]*tbTransactions[[#This Row],[Unit Cost]]*tbTransactions[[#This Row],[Exchange Rate]]</f>
        <v>-5.0749999999979423E-3</v>
      </c>
      <c r="I114" s="53" t="s">
        <v>962</v>
      </c>
      <c r="J114" s="61" t="str">
        <f>IF(tbTransactions[[#This Row],[Wallet]]&lt;&gt;"",RIGHT(tbTransactions[[#This Row],[Wallet]],LEN(tbTransactions[[#This Row],[Wallet]])-FIND(" ",tbTransactions[[#This Row],[Wallet]])),"n/a")</f>
        <v>ATOM</v>
      </c>
      <c r="K114" s="55" t="s">
        <v>154</v>
      </c>
      <c r="L114" s="55"/>
    </row>
    <row r="115" spans="3:12" ht="30" customHeight="1" x14ac:dyDescent="0.25">
      <c r="C115" s="58">
        <v>114</v>
      </c>
      <c r="D115" s="59">
        <v>44335</v>
      </c>
      <c r="E115" s="55">
        <v>-3000</v>
      </c>
      <c r="F115" s="55">
        <v>1</v>
      </c>
      <c r="G115" s="56">
        <v>1</v>
      </c>
      <c r="H115" s="60">
        <f>tbTransactions[[#This Row],[Qty]]*tbTransactions[[#This Row],[Unit Cost]]*tbTransactions[[#This Row],[Exchange Rate]]</f>
        <v>-3000</v>
      </c>
      <c r="I115" s="53" t="s">
        <v>111</v>
      </c>
      <c r="J115" s="61" t="str">
        <f>IF(tbTransactions[[#This Row],[Wallet]]&lt;&gt;"",RIGHT(tbTransactions[[#This Row],[Wallet]],LEN(tbTransactions[[#This Row],[Wallet]])-FIND(" ",tbTransactions[[#This Row],[Wallet]])),"n/a")</f>
        <v>CAD</v>
      </c>
      <c r="K115" s="63" t="s">
        <v>163</v>
      </c>
      <c r="L115" s="55"/>
    </row>
    <row r="116" spans="3:12" ht="30" customHeight="1" x14ac:dyDescent="0.25">
      <c r="C116" s="58">
        <v>115</v>
      </c>
      <c r="D116" s="59">
        <v>44335</v>
      </c>
      <c r="E116" s="55">
        <v>3000</v>
      </c>
      <c r="F116" s="55">
        <v>1</v>
      </c>
      <c r="G116" s="56">
        <v>1</v>
      </c>
      <c r="H116" s="60">
        <f>tbTransactions[[#This Row],[Qty]]*tbTransactions[[#This Row],[Unit Cost]]*tbTransactions[[#This Row],[Exchange Rate]]</f>
        <v>3000</v>
      </c>
      <c r="I116" s="53" t="s">
        <v>114</v>
      </c>
      <c r="J116" s="61" t="str">
        <f>IF(tbTransactions[[#This Row],[Wallet]]&lt;&gt;"",RIGHT(tbTransactions[[#This Row],[Wallet]],LEN(tbTransactions[[#This Row],[Wallet]])-FIND(" ",tbTransactions[[#This Row],[Wallet]])),"n/a")</f>
        <v>CAD</v>
      </c>
      <c r="K116" s="63" t="s">
        <v>116</v>
      </c>
      <c r="L116" s="55"/>
    </row>
    <row r="117" spans="3:12" ht="30" customHeight="1" x14ac:dyDescent="0.25">
      <c r="C117" s="58">
        <v>116</v>
      </c>
      <c r="D117" s="59">
        <v>44335</v>
      </c>
      <c r="E117" s="55">
        <v>-14.99</v>
      </c>
      <c r="F117" s="55">
        <v>1</v>
      </c>
      <c r="G117" s="56">
        <v>1</v>
      </c>
      <c r="H117" s="60">
        <f>tbTransactions[[#This Row],[Qty]]*tbTransactions[[#This Row],[Unit Cost]]*tbTransactions[[#This Row],[Exchange Rate]]</f>
        <v>-14.99</v>
      </c>
      <c r="I117" s="53" t="s">
        <v>114</v>
      </c>
      <c r="J117" s="61" t="str">
        <f>IF(tbTransactions[[#This Row],[Wallet]]&lt;&gt;"",RIGHT(tbTransactions[[#This Row],[Wallet]],LEN(tbTransactions[[#This Row],[Wallet]])-FIND(" ",tbTransactions[[#This Row],[Wallet]])),"n/a")</f>
        <v>CAD</v>
      </c>
      <c r="K117" s="55" t="s">
        <v>109</v>
      </c>
      <c r="L117" s="55"/>
    </row>
    <row r="118" spans="3:12" ht="30" customHeight="1" x14ac:dyDescent="0.25">
      <c r="C118" s="58">
        <v>117</v>
      </c>
      <c r="D118" s="59">
        <v>44335</v>
      </c>
      <c r="E118" s="55">
        <v>0.93780631000000003</v>
      </c>
      <c r="F118" s="55">
        <v>3182.9600293476378</v>
      </c>
      <c r="G118" s="56">
        <v>1</v>
      </c>
      <c r="H118" s="60">
        <f>tbTransactions[[#This Row],[Qty]]*tbTransactions[[#This Row],[Unit Cost]]*tbTransactions[[#This Row],[Exchange Rate]]</f>
        <v>2985</v>
      </c>
      <c r="I118" s="53" t="s">
        <v>974</v>
      </c>
      <c r="J118" s="61" t="str">
        <f>IF(tbTransactions[[#This Row],[Wallet]]&lt;&gt;"",RIGHT(tbTransactions[[#This Row],[Wallet]],LEN(tbTransactions[[#This Row],[Wallet]])-FIND(" ",tbTransactions[[#This Row],[Wallet]])),"n/a")</f>
        <v>ETH</v>
      </c>
      <c r="K118" s="63" t="s">
        <v>164</v>
      </c>
      <c r="L118" s="55"/>
    </row>
    <row r="119" spans="3:12" ht="30" customHeight="1" x14ac:dyDescent="0.25">
      <c r="C119" s="58">
        <v>118</v>
      </c>
      <c r="D119" s="59">
        <v>44335</v>
      </c>
      <c r="E119" s="55">
        <v>-2985</v>
      </c>
      <c r="F119" s="55">
        <v>1</v>
      </c>
      <c r="G119" s="56">
        <v>1</v>
      </c>
      <c r="H119" s="60">
        <f>tbTransactions[[#This Row],[Qty]]*tbTransactions[[#This Row],[Unit Cost]]*tbTransactions[[#This Row],[Exchange Rate]]</f>
        <v>-2985</v>
      </c>
      <c r="I119" s="53" t="s">
        <v>114</v>
      </c>
      <c r="J119" s="61" t="str">
        <f>IF(tbTransactions[[#This Row],[Wallet]]&lt;&gt;"",RIGHT(tbTransactions[[#This Row],[Wallet]],LEN(tbTransactions[[#This Row],[Wallet]])-FIND(" ",tbTransactions[[#This Row],[Wallet]])),"n/a")</f>
        <v>CAD</v>
      </c>
      <c r="K119" s="63" t="s">
        <v>163</v>
      </c>
      <c r="L119" s="55"/>
    </row>
    <row r="120" spans="3:12" ht="30" customHeight="1" x14ac:dyDescent="0.25">
      <c r="C120" s="58">
        <v>119</v>
      </c>
      <c r="D120" s="59">
        <v>44337</v>
      </c>
      <c r="E120" s="55">
        <v>-3000</v>
      </c>
      <c r="F120" s="55">
        <v>1</v>
      </c>
      <c r="G120" s="56">
        <v>1</v>
      </c>
      <c r="H120" s="60">
        <f>tbTransactions[[#This Row],[Qty]]*tbTransactions[[#This Row],[Unit Cost]]*tbTransactions[[#This Row],[Exchange Rate]]</f>
        <v>-3000</v>
      </c>
      <c r="I120" s="53" t="s">
        <v>111</v>
      </c>
      <c r="J120" s="61" t="str">
        <f>IF(tbTransactions[[#This Row],[Wallet]]&lt;&gt;"",RIGHT(tbTransactions[[#This Row],[Wallet]],LEN(tbTransactions[[#This Row],[Wallet]])-FIND(" ",tbTransactions[[#This Row],[Wallet]])),"n/a")</f>
        <v>CAD</v>
      </c>
      <c r="K120" s="63" t="s">
        <v>163</v>
      </c>
      <c r="L120" s="55"/>
    </row>
    <row r="121" spans="3:12" ht="30" customHeight="1" x14ac:dyDescent="0.25">
      <c r="C121" s="58">
        <v>120</v>
      </c>
      <c r="D121" s="59">
        <v>44337</v>
      </c>
      <c r="E121" s="55">
        <v>3000</v>
      </c>
      <c r="F121" s="55">
        <v>1</v>
      </c>
      <c r="G121" s="56">
        <v>1</v>
      </c>
      <c r="H121" s="60">
        <f>tbTransactions[[#This Row],[Qty]]*tbTransactions[[#This Row],[Unit Cost]]*tbTransactions[[#This Row],[Exchange Rate]]</f>
        <v>3000</v>
      </c>
      <c r="I121" s="53" t="s">
        <v>114</v>
      </c>
      <c r="J121" s="61" t="str">
        <f>IF(tbTransactions[[#This Row],[Wallet]]&lt;&gt;"",RIGHT(tbTransactions[[#This Row],[Wallet]],LEN(tbTransactions[[#This Row],[Wallet]])-FIND(" ",tbTransactions[[#This Row],[Wallet]])),"n/a")</f>
        <v>CAD</v>
      </c>
      <c r="K121" s="63" t="s">
        <v>116</v>
      </c>
      <c r="L121" s="55"/>
    </row>
    <row r="122" spans="3:12" ht="30" customHeight="1" x14ac:dyDescent="0.25">
      <c r="C122" s="58">
        <v>121</v>
      </c>
      <c r="D122" s="59">
        <v>44337</v>
      </c>
      <c r="E122" s="55">
        <v>-14.99</v>
      </c>
      <c r="F122" s="55">
        <v>1</v>
      </c>
      <c r="G122" s="56">
        <v>1</v>
      </c>
      <c r="H122" s="60">
        <f>tbTransactions[[#This Row],[Qty]]*tbTransactions[[#This Row],[Unit Cost]]*tbTransactions[[#This Row],[Exchange Rate]]</f>
        <v>-14.99</v>
      </c>
      <c r="I122" s="53" t="s">
        <v>114</v>
      </c>
      <c r="J122" s="61" t="str">
        <f>IF(tbTransactions[[#This Row],[Wallet]]&lt;&gt;"",RIGHT(tbTransactions[[#This Row],[Wallet]],LEN(tbTransactions[[#This Row],[Wallet]])-FIND(" ",tbTransactions[[#This Row],[Wallet]])),"n/a")</f>
        <v>CAD</v>
      </c>
      <c r="K122" s="55" t="s">
        <v>109</v>
      </c>
      <c r="L122" s="55"/>
    </row>
    <row r="123" spans="3:12" ht="30" customHeight="1" x14ac:dyDescent="0.25">
      <c r="C123" s="58">
        <v>122</v>
      </c>
      <c r="D123" s="59">
        <v>44337</v>
      </c>
      <c r="E123" s="55">
        <v>1.016866</v>
      </c>
      <c r="F123" s="55">
        <v>2935.4900252343964</v>
      </c>
      <c r="G123" s="56">
        <v>1</v>
      </c>
      <c r="H123" s="60">
        <f>tbTransactions[[#This Row],[Qty]]*tbTransactions[[#This Row],[Unit Cost]]*tbTransactions[[#This Row],[Exchange Rate]]</f>
        <v>2985</v>
      </c>
      <c r="I123" s="53" t="s">
        <v>974</v>
      </c>
      <c r="J123" s="61" t="str">
        <f>IF(tbTransactions[[#This Row],[Wallet]]&lt;&gt;"",RIGHT(tbTransactions[[#This Row],[Wallet]],LEN(tbTransactions[[#This Row],[Wallet]])-FIND(" ",tbTransactions[[#This Row],[Wallet]])),"n/a")</f>
        <v>ETH</v>
      </c>
      <c r="K123" s="63" t="s">
        <v>164</v>
      </c>
      <c r="L123" s="55"/>
    </row>
    <row r="124" spans="3:12" ht="30" customHeight="1" x14ac:dyDescent="0.25">
      <c r="C124" s="58">
        <v>123</v>
      </c>
      <c r="D124" s="59">
        <v>44337</v>
      </c>
      <c r="E124" s="55">
        <v>-2985</v>
      </c>
      <c r="F124" s="55">
        <v>1</v>
      </c>
      <c r="G124" s="56">
        <v>1</v>
      </c>
      <c r="H124" s="60">
        <f>tbTransactions[[#This Row],[Qty]]*tbTransactions[[#This Row],[Unit Cost]]*tbTransactions[[#This Row],[Exchange Rate]]</f>
        <v>-2985</v>
      </c>
      <c r="I124" s="53" t="s">
        <v>114</v>
      </c>
      <c r="J124" s="61" t="str">
        <f>IF(tbTransactions[[#This Row],[Wallet]]&lt;&gt;"",RIGHT(tbTransactions[[#This Row],[Wallet]],LEN(tbTransactions[[#This Row],[Wallet]])-FIND(" ",tbTransactions[[#This Row],[Wallet]])),"n/a")</f>
        <v>CAD</v>
      </c>
      <c r="K124" s="63" t="s">
        <v>163</v>
      </c>
      <c r="L124" s="55"/>
    </row>
    <row r="125" spans="3:12" ht="30" customHeight="1" x14ac:dyDescent="0.25">
      <c r="C125" s="58">
        <v>124</v>
      </c>
      <c r="D125" s="59">
        <v>44339</v>
      </c>
      <c r="E125" s="55">
        <v>-1.2139050300000001</v>
      </c>
      <c r="F125" s="55">
        <v>2200</v>
      </c>
      <c r="G125" s="56">
        <v>1</v>
      </c>
      <c r="H125" s="60">
        <f>tbTransactions[[#This Row],[Qty]]*tbTransactions[[#This Row],[Unit Cost]]*tbTransactions[[#This Row],[Exchange Rate]]</f>
        <v>-2670.591066</v>
      </c>
      <c r="I125" s="67" t="s">
        <v>975</v>
      </c>
      <c r="J125" s="61" t="str">
        <f>IF(tbTransactions[[#This Row],[Wallet]]&lt;&gt;"",RIGHT(tbTransactions[[#This Row],[Wallet]],LEN(tbTransactions[[#This Row],[Wallet]])-FIND(" ",tbTransactions[[#This Row],[Wallet]])),"n/a")</f>
        <v>ETH</v>
      </c>
      <c r="K125" s="69" t="s">
        <v>159</v>
      </c>
      <c r="L125" s="68" t="s">
        <v>196</v>
      </c>
    </row>
    <row r="126" spans="3:12" ht="30" customHeight="1" x14ac:dyDescent="0.25">
      <c r="C126" s="58">
        <v>125</v>
      </c>
      <c r="D126" s="59">
        <v>44339</v>
      </c>
      <c r="E126" s="55">
        <v>1900</v>
      </c>
      <c r="F126" s="55">
        <v>1.5672253836842105</v>
      </c>
      <c r="G126" s="56">
        <v>1.2060999999999999</v>
      </c>
      <c r="H126" s="60">
        <f>tbTransactions[[#This Row],[Qty]]*tbTransactions[[#This Row],[Unit Cost]]*tbTransactions[[#This Row],[Exchange Rate]]</f>
        <v>3591.4380169968995</v>
      </c>
      <c r="I126" s="67" t="s">
        <v>967</v>
      </c>
      <c r="J126" s="61" t="str">
        <f>IF(tbTransactions[[#This Row],[Wallet]]&lt;&gt;"",RIGHT(tbTransactions[[#This Row],[Wallet]],LEN(tbTransactions[[#This Row],[Wallet]])-FIND(" ",tbTransactions[[#This Row],[Wallet]])),"n/a")</f>
        <v>ADA</v>
      </c>
      <c r="K126" s="69" t="s">
        <v>164</v>
      </c>
      <c r="L126" s="68" t="s">
        <v>196</v>
      </c>
    </row>
    <row r="127" spans="3:12" ht="30" customHeight="1" x14ac:dyDescent="0.25">
      <c r="C127" s="58">
        <v>126</v>
      </c>
      <c r="D127" s="59">
        <v>44339</v>
      </c>
      <c r="E127" s="55">
        <v>-3000</v>
      </c>
      <c r="F127" s="55">
        <v>1</v>
      </c>
      <c r="G127" s="56">
        <v>1</v>
      </c>
      <c r="H127" s="60">
        <f>tbTransactions[[#This Row],[Qty]]*tbTransactions[[#This Row],[Unit Cost]]*tbTransactions[[#This Row],[Exchange Rate]]</f>
        <v>-3000</v>
      </c>
      <c r="I127" s="67" t="s">
        <v>111</v>
      </c>
      <c r="J127" s="61" t="str">
        <f>IF(tbTransactions[[#This Row],[Wallet]]&lt;&gt;"",RIGHT(tbTransactions[[#This Row],[Wallet]],LEN(tbTransactions[[#This Row],[Wallet]])-FIND(" ",tbTransactions[[#This Row],[Wallet]])),"n/a")</f>
        <v>CAD</v>
      </c>
      <c r="K127" s="69" t="s">
        <v>116</v>
      </c>
      <c r="L127" s="55"/>
    </row>
    <row r="128" spans="3:12" ht="30" customHeight="1" x14ac:dyDescent="0.25">
      <c r="C128" s="58">
        <v>127</v>
      </c>
      <c r="D128" s="59">
        <v>44339</v>
      </c>
      <c r="E128" s="55">
        <v>3000</v>
      </c>
      <c r="F128" s="55">
        <v>1</v>
      </c>
      <c r="G128" s="56">
        <v>1</v>
      </c>
      <c r="H128" s="60">
        <f>tbTransactions[[#This Row],[Qty]]*tbTransactions[[#This Row],[Unit Cost]]*tbTransactions[[#This Row],[Exchange Rate]]</f>
        <v>3000</v>
      </c>
      <c r="I128" s="67" t="s">
        <v>114</v>
      </c>
      <c r="J128" s="61" t="str">
        <f>IF(tbTransactions[[#This Row],[Wallet]]&lt;&gt;"",RIGHT(tbTransactions[[#This Row],[Wallet]],LEN(tbTransactions[[#This Row],[Wallet]])-FIND(" ",tbTransactions[[#This Row],[Wallet]])),"n/a")</f>
        <v>CAD</v>
      </c>
      <c r="K128" s="69" t="s">
        <v>116</v>
      </c>
      <c r="L128" s="55"/>
    </row>
    <row r="129" spans="3:12" ht="30" customHeight="1" x14ac:dyDescent="0.25">
      <c r="C129" s="58">
        <v>128</v>
      </c>
      <c r="D129" s="59">
        <v>44339</v>
      </c>
      <c r="E129" s="55">
        <v>-14.99</v>
      </c>
      <c r="F129" s="55">
        <v>1</v>
      </c>
      <c r="G129" s="56">
        <v>1</v>
      </c>
      <c r="H129" s="60">
        <f>tbTransactions[[#This Row],[Qty]]*tbTransactions[[#This Row],[Unit Cost]]*tbTransactions[[#This Row],[Exchange Rate]]</f>
        <v>-14.99</v>
      </c>
      <c r="I129" s="67" t="s">
        <v>114</v>
      </c>
      <c r="J129" s="61" t="str">
        <f>IF(tbTransactions[[#This Row],[Wallet]]&lt;&gt;"",RIGHT(tbTransactions[[#This Row],[Wallet]],LEN(tbTransactions[[#This Row],[Wallet]])-FIND(" ",tbTransactions[[#This Row],[Wallet]])),"n/a")</f>
        <v>CAD</v>
      </c>
      <c r="K129" s="69" t="s">
        <v>109</v>
      </c>
      <c r="L129" s="55"/>
    </row>
    <row r="130" spans="3:12" ht="30" customHeight="1" x14ac:dyDescent="0.25">
      <c r="C130" s="58">
        <v>129</v>
      </c>
      <c r="D130" s="59">
        <v>44339</v>
      </c>
      <c r="E130" s="55">
        <v>1.15311513</v>
      </c>
      <c r="F130" s="55">
        <v>2588.64</v>
      </c>
      <c r="G130" s="56">
        <v>1</v>
      </c>
      <c r="H130" s="60">
        <f>tbTransactions[[#This Row],[Qty]]*tbTransactions[[#This Row],[Unit Cost]]*tbTransactions[[#This Row],[Exchange Rate]]</f>
        <v>2984.9999501231996</v>
      </c>
      <c r="I130" s="67" t="s">
        <v>974</v>
      </c>
      <c r="J130" s="61" t="str">
        <f>IF(tbTransactions[[#This Row],[Wallet]]&lt;&gt;"",RIGHT(tbTransactions[[#This Row],[Wallet]],LEN(tbTransactions[[#This Row],[Wallet]])-FIND(" ",tbTransactions[[#This Row],[Wallet]])),"n/a")</f>
        <v>ETH</v>
      </c>
      <c r="K130" s="69" t="s">
        <v>164</v>
      </c>
      <c r="L130" s="55"/>
    </row>
    <row r="131" spans="3:12" ht="30" customHeight="1" x14ac:dyDescent="0.25">
      <c r="C131" s="58">
        <v>130</v>
      </c>
      <c r="D131" s="59">
        <v>44339</v>
      </c>
      <c r="E131" s="55">
        <v>-2985</v>
      </c>
      <c r="F131" s="55">
        <v>1</v>
      </c>
      <c r="G131" s="56">
        <v>1</v>
      </c>
      <c r="H131" s="60">
        <f>tbTransactions[[#This Row],[Qty]]*tbTransactions[[#This Row],[Unit Cost]]*tbTransactions[[#This Row],[Exchange Rate]]</f>
        <v>-2985</v>
      </c>
      <c r="I131" s="67" t="s">
        <v>114</v>
      </c>
      <c r="J131" s="61" t="str">
        <f>IF(tbTransactions[[#This Row],[Wallet]]&lt;&gt;"",RIGHT(tbTransactions[[#This Row],[Wallet]],LEN(tbTransactions[[#This Row],[Wallet]])-FIND(" ",tbTransactions[[#This Row],[Wallet]])),"n/a")</f>
        <v>CAD</v>
      </c>
      <c r="K131" s="69" t="s">
        <v>163</v>
      </c>
      <c r="L131" s="55"/>
    </row>
    <row r="132" spans="3:12" ht="30" customHeight="1" x14ac:dyDescent="0.25">
      <c r="C132" s="58">
        <v>131</v>
      </c>
      <c r="D132" s="59">
        <v>44339</v>
      </c>
      <c r="E132" s="55">
        <v>-1900</v>
      </c>
      <c r="F132" s="55">
        <v>1</v>
      </c>
      <c r="G132" s="56">
        <v>1</v>
      </c>
      <c r="H132" s="60">
        <f>tbTransactions[[#This Row],[Qty]]*tbTransactions[[#This Row],[Unit Cost]]*tbTransactions[[#This Row],[Exchange Rate]]</f>
        <v>-1900</v>
      </c>
      <c r="I132" s="67" t="s">
        <v>967</v>
      </c>
      <c r="J132" s="61" t="str">
        <f>IF(tbTransactions[[#This Row],[Wallet]]&lt;&gt;"",RIGHT(tbTransactions[[#This Row],[Wallet]],LEN(tbTransactions[[#This Row],[Wallet]])-FIND(" ",tbTransactions[[#This Row],[Wallet]])),"n/a")</f>
        <v>ADA</v>
      </c>
      <c r="K132" s="69" t="s">
        <v>201</v>
      </c>
      <c r="L132" s="55"/>
    </row>
    <row r="133" spans="3:12" ht="30" customHeight="1" x14ac:dyDescent="0.25">
      <c r="C133" s="58">
        <v>132</v>
      </c>
      <c r="D133" s="59">
        <v>44339</v>
      </c>
      <c r="E133" s="55">
        <v>1899.813461</v>
      </c>
      <c r="F133" s="55">
        <v>1</v>
      </c>
      <c r="G133" s="56">
        <v>1</v>
      </c>
      <c r="H133" s="60">
        <f>tbTransactions[[#This Row],[Qty]]*tbTransactions[[#This Row],[Unit Cost]]*tbTransactions[[#This Row],[Exchange Rate]]</f>
        <v>1899.813461</v>
      </c>
      <c r="I133" s="67" t="s">
        <v>966</v>
      </c>
      <c r="J133" s="61" t="str">
        <f>IF(tbTransactions[[#This Row],[Wallet]]&lt;&gt;"",RIGHT(tbTransactions[[#This Row],[Wallet]],LEN(tbTransactions[[#This Row],[Wallet]])-FIND(" ",tbTransactions[[#This Row],[Wallet]])),"n/a")</f>
        <v>ADA</v>
      </c>
      <c r="K133" s="69" t="s">
        <v>201</v>
      </c>
    </row>
    <row r="134" spans="3:12" ht="30" customHeight="1" x14ac:dyDescent="0.25">
      <c r="C134" s="58">
        <v>133</v>
      </c>
      <c r="D134" s="59">
        <v>44339</v>
      </c>
      <c r="E134" s="55">
        <v>-0.18653900000003901</v>
      </c>
      <c r="F134" s="55">
        <v>1</v>
      </c>
      <c r="G134" s="56">
        <v>1</v>
      </c>
      <c r="H134" s="60">
        <f>tbTransactions[[#This Row],[Qty]]*tbTransactions[[#This Row],[Unit Cost]]*tbTransactions[[#This Row],[Exchange Rate]]</f>
        <v>-0.18653900000003901</v>
      </c>
      <c r="I134" s="67" t="s">
        <v>967</v>
      </c>
      <c r="J134" s="61" t="str">
        <f>IF(tbTransactions[[#This Row],[Wallet]]&lt;&gt;"",RIGHT(tbTransactions[[#This Row],[Wallet]],LEN(tbTransactions[[#This Row],[Wallet]])-FIND(" ",tbTransactions[[#This Row],[Wallet]])),"n/a")</f>
        <v>ADA</v>
      </c>
      <c r="K134" s="69" t="s">
        <v>109</v>
      </c>
      <c r="L134" s="55"/>
    </row>
    <row r="135" spans="3:12" ht="30" customHeight="1" x14ac:dyDescent="0.25">
      <c r="C135" s="58">
        <v>134</v>
      </c>
      <c r="D135" s="59">
        <v>44339</v>
      </c>
      <c r="E135" s="55">
        <v>-0.81731560000000003</v>
      </c>
      <c r="F135" s="55">
        <v>2200</v>
      </c>
      <c r="G135" s="56">
        <v>1</v>
      </c>
      <c r="H135" s="60">
        <f>tbTransactions[[#This Row],[Qty]]*tbTransactions[[#This Row],[Unit Cost]]*tbTransactions[[#This Row],[Exchange Rate]]</f>
        <v>-1798.0943200000002</v>
      </c>
      <c r="I135" s="67" t="s">
        <v>975</v>
      </c>
      <c r="J135" s="61" t="str">
        <f>IF(tbTransactions[[#This Row],[Wallet]]&lt;&gt;"",RIGHT(tbTransactions[[#This Row],[Wallet]],LEN(tbTransactions[[#This Row],[Wallet]])-FIND(" ",tbTransactions[[#This Row],[Wallet]])),"n/a")</f>
        <v>ETH</v>
      </c>
      <c r="K135" s="80" t="s">
        <v>159</v>
      </c>
      <c r="L135" s="69" t="s">
        <v>202</v>
      </c>
    </row>
    <row r="136" spans="3:12" ht="30" customHeight="1" x14ac:dyDescent="0.25">
      <c r="C136" s="58">
        <v>135</v>
      </c>
      <c r="D136" s="59">
        <v>44339</v>
      </c>
      <c r="E136" s="68">
        <v>87.258659390000005</v>
      </c>
      <c r="F136" s="75">
        <f>1978.01/87.25865939</f>
        <v>22.668351930085731</v>
      </c>
      <c r="G136" s="56">
        <v>1</v>
      </c>
      <c r="H136" s="60">
        <f>tbTransactions[[#This Row],[Qty]]*tbTransactions[[#This Row],[Unit Cost]]*tbTransactions[[#This Row],[Exchange Rate]]</f>
        <v>1978.01</v>
      </c>
      <c r="I136" s="67" t="s">
        <v>971</v>
      </c>
      <c r="J136" s="61" t="str">
        <f>IF(tbTransactions[[#This Row],[Wallet]]&lt;&gt;"",RIGHT(tbTransactions[[#This Row],[Wallet]],LEN(tbTransactions[[#This Row],[Wallet]])-FIND(" ",tbTransactions[[#This Row],[Wallet]])),"n/a")</f>
        <v>DOT</v>
      </c>
      <c r="K136" s="69" t="s">
        <v>164</v>
      </c>
      <c r="L136" s="55"/>
    </row>
    <row r="137" spans="3:12" ht="30" customHeight="1" x14ac:dyDescent="0.25">
      <c r="C137" s="58">
        <v>136</v>
      </c>
      <c r="D137" s="59">
        <v>44339</v>
      </c>
      <c r="E137" s="55">
        <v>-375</v>
      </c>
      <c r="F137" s="55">
        <v>1</v>
      </c>
      <c r="G137" s="56">
        <v>1</v>
      </c>
      <c r="H137" s="60">
        <f>tbTransactions[[#This Row],[Qty]]*tbTransactions[[#This Row],[Unit Cost]]*tbTransactions[[#This Row],[Exchange Rate]]</f>
        <v>-375</v>
      </c>
      <c r="I137" s="77" t="s">
        <v>111</v>
      </c>
      <c r="J137" s="61" t="str">
        <f>IF(tbTransactions[[#This Row],[Wallet]]&lt;&gt;"",RIGHT(tbTransactions[[#This Row],[Wallet]],LEN(tbTransactions[[#This Row],[Wallet]])-FIND(" ",tbTransactions[[#This Row],[Wallet]])),"n/a")</f>
        <v>CAD</v>
      </c>
      <c r="K137" s="80" t="s">
        <v>116</v>
      </c>
      <c r="L137" s="55"/>
    </row>
    <row r="138" spans="3:12" ht="30" customHeight="1" x14ac:dyDescent="0.25">
      <c r="C138" s="58">
        <v>137</v>
      </c>
      <c r="D138" s="59">
        <v>44339</v>
      </c>
      <c r="E138" s="55">
        <v>0.14247898000000001</v>
      </c>
      <c r="F138" s="55">
        <f>360.61/0.14247898</f>
        <v>2530.9698314797033</v>
      </c>
      <c r="G138" s="56">
        <v>1</v>
      </c>
      <c r="H138" s="60">
        <f>tbTransactions[[#This Row],[Qty]]*tbTransactions[[#This Row],[Unit Cost]]*tbTransactions[[#This Row],[Exchange Rate]]</f>
        <v>360.61</v>
      </c>
      <c r="I138" s="77" t="s">
        <v>963</v>
      </c>
      <c r="J138" s="61" t="str">
        <f>IF(tbTransactions[[#This Row],[Wallet]]&lt;&gt;"",RIGHT(tbTransactions[[#This Row],[Wallet]],LEN(tbTransactions[[#This Row],[Wallet]])-FIND(" ",tbTransactions[[#This Row],[Wallet]])),"n/a")</f>
        <v>ETH</v>
      </c>
      <c r="K138" s="80" t="s">
        <v>164</v>
      </c>
      <c r="L138" s="80" t="s">
        <v>210</v>
      </c>
    </row>
    <row r="139" spans="3:12" ht="30" customHeight="1" x14ac:dyDescent="0.25">
      <c r="C139" s="58">
        <v>138</v>
      </c>
      <c r="D139" s="59">
        <v>44339</v>
      </c>
      <c r="E139" s="55">
        <v>14.39</v>
      </c>
      <c r="F139" s="55">
        <v>1</v>
      </c>
      <c r="G139" s="56">
        <v>1</v>
      </c>
      <c r="H139" s="60">
        <f>tbTransactions[[#This Row],[Qty]]*tbTransactions[[#This Row],[Unit Cost]]*tbTransactions[[#This Row],[Exchange Rate]]</f>
        <v>14.39</v>
      </c>
      <c r="I139" s="77" t="s">
        <v>209</v>
      </c>
      <c r="J139" s="61" t="str">
        <f>IF(tbTransactions[[#This Row],[Wallet]]&lt;&gt;"",RIGHT(tbTransactions[[#This Row],[Wallet]],LEN(tbTransactions[[#This Row],[Wallet]])-FIND(" ",tbTransactions[[#This Row],[Wallet]])),"n/a")</f>
        <v>CAD</v>
      </c>
      <c r="K139" s="80" t="s">
        <v>109</v>
      </c>
      <c r="L139" s="55"/>
    </row>
    <row r="140" spans="3:12" ht="30" customHeight="1" x14ac:dyDescent="0.25">
      <c r="C140" s="58">
        <v>139</v>
      </c>
      <c r="D140" s="59">
        <v>44343</v>
      </c>
      <c r="E140" s="55">
        <v>5.76</v>
      </c>
      <c r="F140" s="55">
        <v>1</v>
      </c>
      <c r="G140" s="56">
        <v>1</v>
      </c>
      <c r="H140" s="60">
        <f>tbTransactions[[#This Row],[Qty]]*tbTransactions[[#This Row],[Unit Cost]]*tbTransactions[[#This Row],[Exchange Rate]]</f>
        <v>5.76</v>
      </c>
      <c r="I140" s="77" t="s">
        <v>209</v>
      </c>
      <c r="J140" s="61" t="str">
        <f>IF(tbTransactions[[#This Row],[Wallet]]&lt;&gt;"",RIGHT(tbTransactions[[#This Row],[Wallet]],LEN(tbTransactions[[#This Row],[Wallet]])-FIND(" ",tbTransactions[[#This Row],[Wallet]])),"n/a")</f>
        <v>CAD</v>
      </c>
      <c r="K140" s="80" t="s">
        <v>109</v>
      </c>
      <c r="L140" s="78"/>
    </row>
    <row r="141" spans="3:12" ht="30" customHeight="1" x14ac:dyDescent="0.25">
      <c r="C141" s="58">
        <v>140</v>
      </c>
      <c r="D141" s="59">
        <v>44343</v>
      </c>
      <c r="E141" s="55">
        <v>-150</v>
      </c>
      <c r="F141" s="55">
        <v>1</v>
      </c>
      <c r="G141" s="56">
        <v>1</v>
      </c>
      <c r="H141" s="60">
        <f>tbTransactions[[#This Row],[Qty]]*tbTransactions[[#This Row],[Unit Cost]]*tbTransactions[[#This Row],[Exchange Rate]]</f>
        <v>-150</v>
      </c>
      <c r="I141" s="77" t="s">
        <v>111</v>
      </c>
      <c r="J141" s="61" t="str">
        <f>IF(tbTransactions[[#This Row],[Wallet]]&lt;&gt;"",RIGHT(tbTransactions[[#This Row],[Wallet]],LEN(tbTransactions[[#This Row],[Wallet]])-FIND(" ",tbTransactions[[#This Row],[Wallet]])),"n/a")</f>
        <v>CAD</v>
      </c>
      <c r="K141" s="118" t="s">
        <v>116</v>
      </c>
      <c r="L141" s="78"/>
    </row>
    <row r="142" spans="3:12" ht="30" customHeight="1" x14ac:dyDescent="0.25">
      <c r="C142" s="58">
        <v>141</v>
      </c>
      <c r="D142" s="59">
        <v>44343</v>
      </c>
      <c r="E142" s="55">
        <v>54.368400000000001</v>
      </c>
      <c r="F142" s="55">
        <v>2.653</v>
      </c>
      <c r="G142" s="56">
        <v>1</v>
      </c>
      <c r="H142" s="60">
        <f>tbTransactions[[#This Row],[Qty]]*tbTransactions[[#This Row],[Unit Cost]]*tbTransactions[[#This Row],[Exchange Rate]]</f>
        <v>144.23936520000001</v>
      </c>
      <c r="I142" s="116" t="s">
        <v>964</v>
      </c>
      <c r="J142" s="61" t="str">
        <f>IF(tbTransactions[[#This Row],[Wallet]]&lt;&gt;"",RIGHT(tbTransactions[[#This Row],[Wallet]],LEN(tbTransactions[[#This Row],[Wallet]])-FIND(" ",tbTransactions[[#This Row],[Wallet]])),"n/a")</f>
        <v>MATIC</v>
      </c>
      <c r="K142" s="118" t="s">
        <v>164</v>
      </c>
      <c r="L142" s="78"/>
    </row>
    <row r="143" spans="3:12" ht="30" customHeight="1" x14ac:dyDescent="0.25">
      <c r="C143" s="58">
        <v>142</v>
      </c>
      <c r="D143" s="59">
        <v>44343</v>
      </c>
      <c r="E143" s="55">
        <v>22.7827372</v>
      </c>
      <c r="F143" s="55">
        <v>0</v>
      </c>
      <c r="G143" s="56">
        <v>1</v>
      </c>
      <c r="H143" s="60">
        <f>tbTransactions[[#This Row],[Qty]]*tbTransactions[[#This Row],[Unit Cost]]*tbTransactions[[#This Row],[Exchange Rate]]</f>
        <v>0</v>
      </c>
      <c r="I143" s="161" t="s">
        <v>970</v>
      </c>
      <c r="J143" s="61" t="str">
        <f>IF(tbTransactions[[#This Row],[Wallet]]&lt;&gt;"",RIGHT(tbTransactions[[#This Row],[Wallet]],LEN(tbTransactions[[#This Row],[Wallet]])-FIND(" ",tbTransactions[[#This Row],[Wallet]])),"n/a")</f>
        <v>XLM</v>
      </c>
      <c r="K143" s="126" t="s">
        <v>216</v>
      </c>
      <c r="L143" s="117" t="s">
        <v>215</v>
      </c>
    </row>
    <row r="144" spans="3:12" ht="30" customHeight="1" x14ac:dyDescent="0.25">
      <c r="C144" s="58">
        <v>143</v>
      </c>
      <c r="D144" s="59">
        <v>44344</v>
      </c>
      <c r="E144" s="55">
        <v>-3000</v>
      </c>
      <c r="F144" s="55">
        <v>1</v>
      </c>
      <c r="G144" s="56">
        <v>1</v>
      </c>
      <c r="H144" s="60">
        <f>tbTransactions[[#This Row],[Qty]]*tbTransactions[[#This Row],[Unit Cost]]*tbTransactions[[#This Row],[Exchange Rate]]</f>
        <v>-3000</v>
      </c>
      <c r="I144" s="77" t="s">
        <v>111</v>
      </c>
      <c r="J144" s="61" t="str">
        <f>IF(tbTransactions[[#This Row],[Wallet]]&lt;&gt;"",RIGHT(tbTransactions[[#This Row],[Wallet]],LEN(tbTransactions[[#This Row],[Wallet]])-FIND(" ",tbTransactions[[#This Row],[Wallet]])),"n/a")</f>
        <v>CAD</v>
      </c>
      <c r="K144" s="125" t="s">
        <v>116</v>
      </c>
      <c r="L144" s="78"/>
    </row>
    <row r="145" spans="3:12" ht="30" customHeight="1" x14ac:dyDescent="0.25">
      <c r="C145" s="58">
        <v>144</v>
      </c>
      <c r="D145" s="59">
        <v>44344</v>
      </c>
      <c r="E145" s="55">
        <v>3000</v>
      </c>
      <c r="F145" s="55">
        <v>1</v>
      </c>
      <c r="G145" s="56">
        <v>1</v>
      </c>
      <c r="H145" s="60">
        <f>tbTransactions[[#This Row],[Qty]]*tbTransactions[[#This Row],[Unit Cost]]*tbTransactions[[#This Row],[Exchange Rate]]</f>
        <v>3000</v>
      </c>
      <c r="I145" s="77" t="s">
        <v>209</v>
      </c>
      <c r="J145" s="61" t="str">
        <f>IF(tbTransactions[[#This Row],[Wallet]]&lt;&gt;"",RIGHT(tbTransactions[[#This Row],[Wallet]],LEN(tbTransactions[[#This Row],[Wallet]])-FIND(" ",tbTransactions[[#This Row],[Wallet]])),"n/a")</f>
        <v>CAD</v>
      </c>
      <c r="K145" s="125" t="s">
        <v>116</v>
      </c>
      <c r="L145" s="78"/>
    </row>
    <row r="146" spans="3:12" ht="30" customHeight="1" x14ac:dyDescent="0.25">
      <c r="C146" s="58">
        <v>145</v>
      </c>
      <c r="D146" s="59">
        <v>44344</v>
      </c>
      <c r="E146" s="55">
        <v>0.112382</v>
      </c>
      <c r="F146" s="55">
        <v>0</v>
      </c>
      <c r="G146" s="56">
        <v>1</v>
      </c>
      <c r="H146" s="60">
        <f>tbTransactions[[#This Row],[Qty]]*tbTransactions[[#This Row],[Unit Cost]]*tbTransactions[[#This Row],[Exchange Rate]]</f>
        <v>0</v>
      </c>
      <c r="I146" s="127" t="s">
        <v>962</v>
      </c>
      <c r="J146" s="61" t="str">
        <f>IF(tbTransactions[[#This Row],[Wallet]]&lt;&gt;"",RIGHT(tbTransactions[[#This Row],[Wallet]],LEN(tbTransactions[[#This Row],[Wallet]])-FIND(" ",tbTransactions[[#This Row],[Wallet]])),"n/a")</f>
        <v>ATOM</v>
      </c>
      <c r="K146" s="196" t="s">
        <v>960</v>
      </c>
      <c r="L146" s="128" t="s">
        <v>218</v>
      </c>
    </row>
    <row r="147" spans="3:12" ht="30" customHeight="1" x14ac:dyDescent="0.25">
      <c r="C147" s="58">
        <v>146</v>
      </c>
      <c r="D147" s="59">
        <v>44344</v>
      </c>
      <c r="E147" s="55">
        <v>-14.99</v>
      </c>
      <c r="F147" s="55">
        <v>1</v>
      </c>
      <c r="G147" s="56">
        <v>1</v>
      </c>
      <c r="H147" s="60">
        <f>tbTransactions[[#This Row],[Qty]]*tbTransactions[[#This Row],[Unit Cost]]*tbTransactions[[#This Row],[Exchange Rate]]</f>
        <v>-14.99</v>
      </c>
      <c r="I147" s="77" t="s">
        <v>209</v>
      </c>
      <c r="J147" s="61" t="str">
        <f>IF(tbTransactions[[#This Row],[Wallet]]&lt;&gt;"",RIGHT(tbTransactions[[#This Row],[Wallet]],LEN(tbTransactions[[#This Row],[Wallet]])-FIND(" ",tbTransactions[[#This Row],[Wallet]])),"n/a")</f>
        <v>CAD</v>
      </c>
      <c r="K147" s="129" t="s">
        <v>109</v>
      </c>
      <c r="L147" s="78"/>
    </row>
    <row r="148" spans="3:12" ht="30" customHeight="1" x14ac:dyDescent="0.25">
      <c r="C148" s="58">
        <v>147</v>
      </c>
      <c r="D148" s="59">
        <v>44344</v>
      </c>
      <c r="E148" s="55">
        <v>1.0275421600000001</v>
      </c>
      <c r="F148" s="55">
        <f>(3000-14.99)/tbTransactions[[#This Row],[Qty]]</f>
        <v>2905.000024524541</v>
      </c>
      <c r="G148" s="56">
        <v>1</v>
      </c>
      <c r="H148" s="60">
        <f>tbTransactions[[#This Row],[Qty]]*tbTransactions[[#This Row],[Unit Cost]]*tbTransactions[[#This Row],[Exchange Rate]]</f>
        <v>2985.01</v>
      </c>
      <c r="I148" s="77" t="s">
        <v>963</v>
      </c>
      <c r="J148" s="61" t="str">
        <f>IF(tbTransactions[[#This Row],[Wallet]]&lt;&gt;"",RIGHT(tbTransactions[[#This Row],[Wallet]],LEN(tbTransactions[[#This Row],[Wallet]])-FIND(" ",tbTransactions[[#This Row],[Wallet]])),"n/a")</f>
        <v>ETH</v>
      </c>
      <c r="K148" s="129" t="s">
        <v>164</v>
      </c>
      <c r="L148" s="78"/>
    </row>
    <row r="149" spans="3:12" ht="30" customHeight="1" x14ac:dyDescent="0.25">
      <c r="C149" s="58">
        <v>148</v>
      </c>
      <c r="D149" s="59">
        <v>44274</v>
      </c>
      <c r="E149" s="55">
        <v>51</v>
      </c>
      <c r="F149" s="55">
        <v>195.73</v>
      </c>
      <c r="G149" s="56">
        <v>1</v>
      </c>
      <c r="H149" s="60">
        <f>tbTransactions[[#This Row],[Qty]]*tbTransactions[[#This Row],[Unit Cost]]*tbTransactions[[#This Row],[Exchange Rate]]</f>
        <v>9982.23</v>
      </c>
      <c r="I149" s="161" t="s">
        <v>220</v>
      </c>
      <c r="J149" s="61" t="str">
        <f>IF(tbTransactions[[#This Row],[Wallet]]&lt;&gt;"",RIGHT(tbTransactions[[#This Row],[Wallet]],LEN(tbTransactions[[#This Row],[Wallet]])-FIND(" ",tbTransactions[[#This Row],[Wallet]])),"n/a")</f>
        <v>GME</v>
      </c>
      <c r="K149" s="162" t="s">
        <v>164</v>
      </c>
      <c r="L149" s="78"/>
    </row>
    <row r="150" spans="3:12" ht="30" customHeight="1" x14ac:dyDescent="0.25">
      <c r="C150" s="58">
        <v>149</v>
      </c>
      <c r="D150" s="59">
        <v>44274</v>
      </c>
      <c r="E150" s="55">
        <v>9982.23</v>
      </c>
      <c r="F150" s="55">
        <v>1</v>
      </c>
      <c r="G150" s="56">
        <v>1</v>
      </c>
      <c r="H150" s="60">
        <f>tbTransactions[[#This Row],[Qty]]*tbTransactions[[#This Row],[Unit Cost]]*tbTransactions[[#This Row],[Exchange Rate]]</f>
        <v>9982.23</v>
      </c>
      <c r="I150" s="166" t="s">
        <v>245</v>
      </c>
      <c r="J150" s="61" t="str">
        <f>IF(tbTransactions[[#This Row],[Wallet]]&lt;&gt;"",RIGHT(tbTransactions[[#This Row],[Wallet]],LEN(tbTransactions[[#This Row],[Wallet]])-FIND(" ",tbTransactions[[#This Row],[Wallet]])),"n/a")</f>
        <v>CAD</v>
      </c>
      <c r="K150" s="162" t="s">
        <v>116</v>
      </c>
      <c r="L150" s="78"/>
    </row>
    <row r="151" spans="3:12" ht="30" customHeight="1" x14ac:dyDescent="0.25">
      <c r="C151" s="58">
        <v>150</v>
      </c>
      <c r="D151" s="59">
        <v>44277</v>
      </c>
      <c r="E151" s="55">
        <v>52</v>
      </c>
      <c r="F151" s="55">
        <v>188.71</v>
      </c>
      <c r="G151" s="56">
        <v>1</v>
      </c>
      <c r="H151" s="60">
        <f>tbTransactions[[#This Row],[Qty]]*tbTransactions[[#This Row],[Unit Cost]]*tbTransactions[[#This Row],[Exchange Rate]]</f>
        <v>9812.92</v>
      </c>
      <c r="I151" s="161" t="s">
        <v>220</v>
      </c>
      <c r="J151" s="61" t="str">
        <f>IF(tbTransactions[[#This Row],[Wallet]]&lt;&gt;"",RIGHT(tbTransactions[[#This Row],[Wallet]],LEN(tbTransactions[[#This Row],[Wallet]])-FIND(" ",tbTransactions[[#This Row],[Wallet]])),"n/a")</f>
        <v>GME</v>
      </c>
      <c r="K151" s="162" t="s">
        <v>164</v>
      </c>
      <c r="L151" s="78"/>
    </row>
    <row r="152" spans="3:12" ht="30" customHeight="1" x14ac:dyDescent="0.25">
      <c r="C152" s="58">
        <v>151</v>
      </c>
      <c r="D152" s="59">
        <v>44277</v>
      </c>
      <c r="E152" s="55">
        <v>-9812.92</v>
      </c>
      <c r="F152" s="55">
        <v>1</v>
      </c>
      <c r="G152" s="56">
        <v>1</v>
      </c>
      <c r="H152" s="60">
        <f>tbTransactions[[#This Row],[Qty]]*tbTransactions[[#This Row],[Unit Cost]]*tbTransactions[[#This Row],[Exchange Rate]]</f>
        <v>-9812.92</v>
      </c>
      <c r="I152" s="166" t="s">
        <v>245</v>
      </c>
      <c r="J152" s="61" t="str">
        <f>IF(tbTransactions[[#This Row],[Wallet]]&lt;&gt;"",RIGHT(tbTransactions[[#This Row],[Wallet]],LEN(tbTransactions[[#This Row],[Wallet]])-FIND(" ",tbTransactions[[#This Row],[Wallet]])),"n/a")</f>
        <v>CAD</v>
      </c>
      <c r="K152" s="162" t="s">
        <v>116</v>
      </c>
      <c r="L152" s="78"/>
    </row>
    <row r="153" spans="3:12" ht="30" customHeight="1" x14ac:dyDescent="0.25">
      <c r="C153" s="58">
        <v>152</v>
      </c>
      <c r="D153" s="59">
        <v>44279</v>
      </c>
      <c r="E153" s="55">
        <v>510</v>
      </c>
      <c r="F153" s="55">
        <v>156.30000000000001</v>
      </c>
      <c r="G153" s="56">
        <v>1</v>
      </c>
      <c r="H153" s="60">
        <f>tbTransactions[[#This Row],[Qty]]*tbTransactions[[#This Row],[Unit Cost]]*tbTransactions[[#This Row],[Exchange Rate]]</f>
        <v>79713</v>
      </c>
      <c r="I153" s="161" t="s">
        <v>220</v>
      </c>
      <c r="J153" s="61" t="str">
        <f>IF(tbTransactions[[#This Row],[Wallet]]&lt;&gt;"",RIGHT(tbTransactions[[#This Row],[Wallet]],LEN(tbTransactions[[#This Row],[Wallet]])-FIND(" ",tbTransactions[[#This Row],[Wallet]])),"n/a")</f>
        <v>GME</v>
      </c>
      <c r="K153" s="162" t="s">
        <v>164</v>
      </c>
      <c r="L153" s="78"/>
    </row>
    <row r="154" spans="3:12" ht="30" customHeight="1" x14ac:dyDescent="0.25">
      <c r="C154" s="58">
        <v>153</v>
      </c>
      <c r="D154" s="59">
        <v>44279</v>
      </c>
      <c r="E154" s="55">
        <v>-79713</v>
      </c>
      <c r="F154" s="55">
        <v>1</v>
      </c>
      <c r="G154" s="56">
        <v>1</v>
      </c>
      <c r="H154" s="60">
        <f>tbTransactions[[#This Row],[Qty]]*tbTransactions[[#This Row],[Unit Cost]]*tbTransactions[[#This Row],[Exchange Rate]]</f>
        <v>-79713</v>
      </c>
      <c r="I154" s="166" t="s">
        <v>245</v>
      </c>
      <c r="J154" s="61" t="str">
        <f>IF(tbTransactions[[#This Row],[Wallet]]&lt;&gt;"",RIGHT(tbTransactions[[#This Row],[Wallet]],LEN(tbTransactions[[#This Row],[Wallet]])-FIND(" ",tbTransactions[[#This Row],[Wallet]])),"n/a")</f>
        <v>CAD</v>
      </c>
      <c r="K154" s="162" t="s">
        <v>116</v>
      </c>
      <c r="L154" s="78"/>
    </row>
    <row r="155" spans="3:12" ht="30" customHeight="1" x14ac:dyDescent="0.25">
      <c r="C155" s="58">
        <v>154</v>
      </c>
      <c r="D155" s="59">
        <v>44295</v>
      </c>
      <c r="E155" s="55">
        <v>118</v>
      </c>
      <c r="F155" s="55">
        <v>160</v>
      </c>
      <c r="G155" s="56">
        <v>1</v>
      </c>
      <c r="H155" s="60">
        <f>tbTransactions[[#This Row],[Qty]]*tbTransactions[[#This Row],[Unit Cost]]*tbTransactions[[#This Row],[Exchange Rate]]</f>
        <v>18880</v>
      </c>
      <c r="I155" s="161" t="s">
        <v>220</v>
      </c>
      <c r="J155" s="61" t="str">
        <f>IF(tbTransactions[[#This Row],[Wallet]]&lt;&gt;"",RIGHT(tbTransactions[[#This Row],[Wallet]],LEN(tbTransactions[[#This Row],[Wallet]])-FIND(" ",tbTransactions[[#This Row],[Wallet]])),"n/a")</f>
        <v>GME</v>
      </c>
      <c r="K155" s="162" t="s">
        <v>164</v>
      </c>
      <c r="L155" s="78"/>
    </row>
    <row r="156" spans="3:12" ht="30" customHeight="1" x14ac:dyDescent="0.25">
      <c r="C156" s="58">
        <v>155</v>
      </c>
      <c r="D156" s="59">
        <v>44295</v>
      </c>
      <c r="E156" s="55">
        <v>-18880</v>
      </c>
      <c r="F156" s="55">
        <v>1</v>
      </c>
      <c r="G156" s="56">
        <v>1</v>
      </c>
      <c r="H156" s="60">
        <f>tbTransactions[[#This Row],[Qty]]*tbTransactions[[#This Row],[Unit Cost]]*tbTransactions[[#This Row],[Exchange Rate]]</f>
        <v>-18880</v>
      </c>
      <c r="I156" s="166" t="s">
        <v>245</v>
      </c>
      <c r="J156" s="61" t="str">
        <f>IF(tbTransactions[[#This Row],[Wallet]]&lt;&gt;"",RIGHT(tbTransactions[[#This Row],[Wallet]],LEN(tbTransactions[[#This Row],[Wallet]])-FIND(" ",tbTransactions[[#This Row],[Wallet]])),"n/a")</f>
        <v>CAD</v>
      </c>
      <c r="K156" s="162" t="s">
        <v>116</v>
      </c>
      <c r="L156" s="78"/>
    </row>
    <row r="157" spans="3:12" ht="30" customHeight="1" x14ac:dyDescent="0.25">
      <c r="C157" s="58">
        <v>156</v>
      </c>
      <c r="D157" s="59">
        <v>44351</v>
      </c>
      <c r="E157" s="55">
        <v>3.2817980000000002</v>
      </c>
      <c r="F157" s="55">
        <v>0</v>
      </c>
      <c r="G157" s="56">
        <v>1</v>
      </c>
      <c r="H157" s="60">
        <f>tbTransactions[[#This Row],[Qty]]*tbTransactions[[#This Row],[Unit Cost]]*tbTransactions[[#This Row],[Exchange Rate]]</f>
        <v>0</v>
      </c>
      <c r="I157" s="195" t="s">
        <v>966</v>
      </c>
      <c r="J157" s="61" t="str">
        <f>IF(tbTransactions[[#This Row],[Wallet]]&lt;&gt;"",RIGHT(tbTransactions[[#This Row],[Wallet]],LEN(tbTransactions[[#This Row],[Wallet]])-FIND(" ",tbTransactions[[#This Row],[Wallet]])),"n/a")</f>
        <v>ADA</v>
      </c>
      <c r="K157" s="196" t="s">
        <v>960</v>
      </c>
      <c r="L157" s="78"/>
    </row>
    <row r="158" spans="3:12" ht="30" customHeight="1" x14ac:dyDescent="0.25">
      <c r="C158" s="58">
        <v>157</v>
      </c>
      <c r="D158" s="59">
        <v>44351</v>
      </c>
      <c r="E158" s="55">
        <v>0.60893923000000005</v>
      </c>
      <c r="F158" s="55">
        <v>0</v>
      </c>
      <c r="G158" s="56">
        <v>1</v>
      </c>
      <c r="H158" s="60">
        <f>tbTransactions[[#This Row],[Qty]]*tbTransactions[[#This Row],[Unit Cost]]*tbTransactions[[#This Row],[Exchange Rate]]</f>
        <v>0</v>
      </c>
      <c r="I158" s="116" t="s">
        <v>964</v>
      </c>
      <c r="J158" s="61" t="str">
        <f>IF(tbTransactions[[#This Row],[Wallet]]&lt;&gt;"",RIGHT(tbTransactions[[#This Row],[Wallet]],LEN(tbTransactions[[#This Row],[Wallet]])-FIND(" ",tbTransactions[[#This Row],[Wallet]])),"n/a")</f>
        <v>MATIC</v>
      </c>
      <c r="K158" s="196" t="s">
        <v>216</v>
      </c>
      <c r="L158" s="117" t="s">
        <v>215</v>
      </c>
    </row>
    <row r="159" spans="3:12" ht="30" customHeight="1" x14ac:dyDescent="0.25">
      <c r="C159" s="58">
        <v>158</v>
      </c>
      <c r="D159" s="59">
        <v>44351</v>
      </c>
      <c r="E159" s="55">
        <v>0.60912469000000002</v>
      </c>
      <c r="F159" s="55">
        <v>0</v>
      </c>
      <c r="G159" s="56">
        <v>1</v>
      </c>
      <c r="H159" s="60">
        <f>tbTransactions[[#This Row],[Qty]]*tbTransactions[[#This Row],[Unit Cost]]*tbTransactions[[#This Row],[Exchange Rate]]</f>
        <v>0</v>
      </c>
      <c r="I159" s="116" t="s">
        <v>964</v>
      </c>
      <c r="J159" s="61" t="str">
        <f>IF(tbTransactions[[#This Row],[Wallet]]&lt;&gt;"",RIGHT(tbTransactions[[#This Row],[Wallet]],LEN(tbTransactions[[#This Row],[Wallet]])-FIND(" ",tbTransactions[[#This Row],[Wallet]])),"n/a")</f>
        <v>MATIC</v>
      </c>
      <c r="K159" s="196" t="s">
        <v>216</v>
      </c>
      <c r="L159" s="117" t="s">
        <v>215</v>
      </c>
    </row>
    <row r="160" spans="3:12" ht="30" customHeight="1" x14ac:dyDescent="0.25">
      <c r="C160" s="58">
        <v>159</v>
      </c>
      <c r="D160" s="59">
        <v>44351</v>
      </c>
      <c r="E160" s="55">
        <v>0.60845755999999995</v>
      </c>
      <c r="F160" s="55">
        <v>0</v>
      </c>
      <c r="G160" s="56">
        <v>1</v>
      </c>
      <c r="H160" s="60">
        <f>tbTransactions[[#This Row],[Qty]]*tbTransactions[[#This Row],[Unit Cost]]*tbTransactions[[#This Row],[Exchange Rate]]</f>
        <v>0</v>
      </c>
      <c r="I160" s="116" t="s">
        <v>964</v>
      </c>
      <c r="J160" s="61" t="str">
        <f>IF(tbTransactions[[#This Row],[Wallet]]&lt;&gt;"",RIGHT(tbTransactions[[#This Row],[Wallet]],LEN(tbTransactions[[#This Row],[Wallet]])-FIND(" ",tbTransactions[[#This Row],[Wallet]])),"n/a")</f>
        <v>MATIC</v>
      </c>
      <c r="K160" s="196" t="s">
        <v>216</v>
      </c>
      <c r="L160" s="117" t="s">
        <v>215</v>
      </c>
    </row>
    <row r="161" spans="3:12" ht="30" customHeight="1" x14ac:dyDescent="0.25">
      <c r="C161" s="58">
        <v>160</v>
      </c>
      <c r="D161" s="59">
        <v>44351</v>
      </c>
      <c r="E161" s="55">
        <v>144.15404275</v>
      </c>
      <c r="F161" s="55">
        <v>2.0012619451839826</v>
      </c>
      <c r="G161" s="56">
        <v>1</v>
      </c>
      <c r="H161" s="60">
        <f>tbTransactions[[#This Row],[Qty]]*tbTransactions[[#This Row],[Unit Cost]]*tbTransactions[[#This Row],[Exchange Rate]]</f>
        <v>288.49</v>
      </c>
      <c r="I161" s="116" t="s">
        <v>964</v>
      </c>
      <c r="J161" s="61" t="str">
        <f>IF(tbTransactions[[#This Row],[Wallet]]&lt;&gt;"",RIGHT(tbTransactions[[#This Row],[Wallet]],LEN(tbTransactions[[#This Row],[Wallet]])-FIND(" ",tbTransactions[[#This Row],[Wallet]])),"n/a")</f>
        <v>MATIC</v>
      </c>
      <c r="K161" s="196" t="s">
        <v>164</v>
      </c>
      <c r="L161" s="78"/>
    </row>
    <row r="162" spans="3:12" ht="30" customHeight="1" x14ac:dyDescent="0.25">
      <c r="C162" s="58">
        <v>161</v>
      </c>
      <c r="D162" s="59">
        <v>44351</v>
      </c>
      <c r="E162" s="55">
        <v>-288.49</v>
      </c>
      <c r="F162" s="55">
        <v>1</v>
      </c>
      <c r="G162" s="56">
        <v>1</v>
      </c>
      <c r="H162" s="60">
        <f>tbTransactions[[#This Row],[Qty]]*tbTransactions[[#This Row],[Unit Cost]]*tbTransactions[[#This Row],[Exchange Rate]]</f>
        <v>-288.49</v>
      </c>
      <c r="I162" s="77" t="s">
        <v>111</v>
      </c>
      <c r="J162" s="61" t="str">
        <f>IF(tbTransactions[[#This Row],[Wallet]]&lt;&gt;"",RIGHT(tbTransactions[[#This Row],[Wallet]],LEN(tbTransactions[[#This Row],[Wallet]])-FIND(" ",tbTransactions[[#This Row],[Wallet]])),"n/a")</f>
        <v>CAD</v>
      </c>
      <c r="K162" s="196" t="s">
        <v>116</v>
      </c>
      <c r="L162" s="78"/>
    </row>
    <row r="163" spans="3:12" ht="30" customHeight="1" x14ac:dyDescent="0.25">
      <c r="C163" s="58">
        <v>162</v>
      </c>
      <c r="D163" s="59">
        <v>44351</v>
      </c>
      <c r="E163" s="55">
        <v>-11.509999999999991</v>
      </c>
      <c r="F163" s="55">
        <v>1</v>
      </c>
      <c r="G163" s="56">
        <v>1</v>
      </c>
      <c r="H163" s="60">
        <f>tbTransactions[[#This Row],[Qty]]*tbTransactions[[#This Row],[Unit Cost]]*tbTransactions[[#This Row],[Exchange Rate]]</f>
        <v>-11.509999999999991</v>
      </c>
      <c r="I163" s="77" t="s">
        <v>111</v>
      </c>
      <c r="J163" s="61" t="str">
        <f>IF(tbTransactions[[#This Row],[Wallet]]&lt;&gt;"",RIGHT(tbTransactions[[#This Row],[Wallet]],LEN(tbTransactions[[#This Row],[Wallet]])-FIND(" ",tbTransactions[[#This Row],[Wallet]])),"n/a")</f>
        <v>CAD</v>
      </c>
      <c r="K163" s="129" t="s">
        <v>109</v>
      </c>
      <c r="L163" s="78"/>
    </row>
    <row r="164" spans="3:12" ht="30" customHeight="1" x14ac:dyDescent="0.25">
      <c r="C164" s="58">
        <v>163</v>
      </c>
      <c r="D164" s="59"/>
      <c r="G164" s="56">
        <v>1</v>
      </c>
      <c r="H164" s="60">
        <f>tbTransactions[[#This Row],[Qty]]*tbTransactions[[#This Row],[Unit Cost]]*tbTransactions[[#This Row],[Exchange Rate]]</f>
        <v>0</v>
      </c>
      <c r="J164" s="61" t="str">
        <f>IF(tbTransactions[[#This Row],[Wallet]]&lt;&gt;"",RIGHT(tbTransactions[[#This Row],[Wallet]],LEN(tbTransactions[[#This Row],[Wallet]])-FIND(" ",tbTransactions[[#This Row],[Wallet]])),"n/a")</f>
        <v>n/a</v>
      </c>
      <c r="K164" s="80"/>
      <c r="L164" s="78"/>
    </row>
    <row r="165" spans="3:12" ht="30" customHeight="1" x14ac:dyDescent="0.25">
      <c r="C165" s="58">
        <v>164</v>
      </c>
      <c r="D165" s="59"/>
      <c r="G165" s="56">
        <v>1</v>
      </c>
      <c r="H165" s="60">
        <f>tbTransactions[[#This Row],[Qty]]*tbTransactions[[#This Row],[Unit Cost]]*tbTransactions[[#This Row],[Exchange Rate]]</f>
        <v>0</v>
      </c>
      <c r="J165" s="61" t="str">
        <f>IF(tbTransactions[[#This Row],[Wallet]]&lt;&gt;"",RIGHT(tbTransactions[[#This Row],[Wallet]],LEN(tbTransactions[[#This Row],[Wallet]])-FIND(" ",tbTransactions[[#This Row],[Wallet]])),"n/a")</f>
        <v>n/a</v>
      </c>
      <c r="K165" s="80"/>
      <c r="L165" s="78"/>
    </row>
    <row r="166" spans="3:12" ht="30" customHeight="1" x14ac:dyDescent="0.25">
      <c r="C166" s="58">
        <v>165</v>
      </c>
      <c r="D166" s="59"/>
      <c r="G166" s="56">
        <v>1</v>
      </c>
      <c r="H166" s="60">
        <f>tbTransactions[[#This Row],[Qty]]*tbTransactions[[#This Row],[Unit Cost]]*tbTransactions[[#This Row],[Exchange Rate]]</f>
        <v>0</v>
      </c>
      <c r="J166" s="61" t="str">
        <f>IF(tbTransactions[[#This Row],[Wallet]]&lt;&gt;"",RIGHT(tbTransactions[[#This Row],[Wallet]],LEN(tbTransactions[[#This Row],[Wallet]])-FIND(" ",tbTransactions[[#This Row],[Wallet]])),"n/a")</f>
        <v>n/a</v>
      </c>
      <c r="K166" s="80"/>
      <c r="L166" s="78"/>
    </row>
    <row r="167" spans="3:12" ht="30" customHeight="1" x14ac:dyDescent="0.25">
      <c r="C167" s="58">
        <v>166</v>
      </c>
      <c r="D167" s="59"/>
      <c r="G167" s="56">
        <v>1</v>
      </c>
      <c r="H167" s="60">
        <f>tbTransactions[[#This Row],[Qty]]*tbTransactions[[#This Row],[Unit Cost]]*tbTransactions[[#This Row],[Exchange Rate]]</f>
        <v>0</v>
      </c>
      <c r="J167" s="61" t="str">
        <f>IF(tbTransactions[[#This Row],[Wallet]]&lt;&gt;"",RIGHT(tbTransactions[[#This Row],[Wallet]],LEN(tbTransactions[[#This Row],[Wallet]])-FIND(" ",tbTransactions[[#This Row],[Wallet]])),"n/a")</f>
        <v>n/a</v>
      </c>
      <c r="K167" s="80"/>
      <c r="L167" s="78"/>
    </row>
    <row r="168" spans="3:12" ht="30" customHeight="1" x14ac:dyDescent="0.25">
      <c r="C168" s="58">
        <v>167</v>
      </c>
      <c r="D168" s="59"/>
      <c r="G168" s="56">
        <v>1</v>
      </c>
      <c r="H168" s="60">
        <f>tbTransactions[[#This Row],[Qty]]*tbTransactions[[#This Row],[Unit Cost]]*tbTransactions[[#This Row],[Exchange Rate]]</f>
        <v>0</v>
      </c>
      <c r="J168" s="61" t="str">
        <f>IF(tbTransactions[[#This Row],[Wallet]]&lt;&gt;"",RIGHT(tbTransactions[[#This Row],[Wallet]],LEN(tbTransactions[[#This Row],[Wallet]])-FIND(" ",tbTransactions[[#This Row],[Wallet]])),"n/a")</f>
        <v>n/a</v>
      </c>
      <c r="K168" s="80"/>
      <c r="L168" s="78"/>
    </row>
    <row r="169" spans="3:12" ht="30" customHeight="1" x14ac:dyDescent="0.25">
      <c r="C169" s="58">
        <v>168</v>
      </c>
      <c r="D169" s="59"/>
      <c r="G169" s="56">
        <v>1</v>
      </c>
      <c r="H169" s="60">
        <f>tbTransactions[[#This Row],[Qty]]*tbTransactions[[#This Row],[Unit Cost]]*tbTransactions[[#This Row],[Exchange Rate]]</f>
        <v>0</v>
      </c>
      <c r="J169" s="61" t="str">
        <f>IF(tbTransactions[[#This Row],[Wallet]]&lt;&gt;"",RIGHT(tbTransactions[[#This Row],[Wallet]],LEN(tbTransactions[[#This Row],[Wallet]])-FIND(" ",tbTransactions[[#This Row],[Wallet]])),"n/a")</f>
        <v>n/a</v>
      </c>
      <c r="K169" s="80"/>
      <c r="L169" s="78"/>
    </row>
    <row r="170" spans="3:12" ht="30" customHeight="1" x14ac:dyDescent="0.25">
      <c r="C170" s="58">
        <v>169</v>
      </c>
      <c r="D170" s="59"/>
      <c r="G170" s="56">
        <v>1</v>
      </c>
      <c r="H170" s="60">
        <f>tbTransactions[[#This Row],[Qty]]*tbTransactions[[#This Row],[Unit Cost]]*tbTransactions[[#This Row],[Exchange Rate]]</f>
        <v>0</v>
      </c>
      <c r="J170" s="61" t="str">
        <f>IF(tbTransactions[[#This Row],[Wallet]]&lt;&gt;"",RIGHT(tbTransactions[[#This Row],[Wallet]],LEN(tbTransactions[[#This Row],[Wallet]])-FIND(" ",tbTransactions[[#This Row],[Wallet]])),"n/a")</f>
        <v>n/a</v>
      </c>
      <c r="K170" s="80"/>
      <c r="L170" s="78"/>
    </row>
    <row r="171" spans="3:12" ht="30" customHeight="1" x14ac:dyDescent="0.25">
      <c r="C171" s="58">
        <v>170</v>
      </c>
      <c r="D171" s="59"/>
      <c r="G171" s="56">
        <v>1</v>
      </c>
      <c r="H171" s="60">
        <f>tbTransactions[[#This Row],[Qty]]*tbTransactions[[#This Row],[Unit Cost]]*tbTransactions[[#This Row],[Exchange Rate]]</f>
        <v>0</v>
      </c>
      <c r="J171" s="61" t="str">
        <f>IF(tbTransactions[[#This Row],[Wallet]]&lt;&gt;"",RIGHT(tbTransactions[[#This Row],[Wallet]],LEN(tbTransactions[[#This Row],[Wallet]])-FIND(" ",tbTransactions[[#This Row],[Wallet]])),"n/a")</f>
        <v>n/a</v>
      </c>
      <c r="K171" s="80"/>
      <c r="L171" s="78"/>
    </row>
    <row r="172" spans="3:12" ht="30" customHeight="1" x14ac:dyDescent="0.25">
      <c r="C172" s="58">
        <v>171</v>
      </c>
      <c r="D172" s="59"/>
      <c r="G172" s="56">
        <v>1</v>
      </c>
      <c r="H172" s="60">
        <f>tbTransactions[[#This Row],[Qty]]*tbTransactions[[#This Row],[Unit Cost]]*tbTransactions[[#This Row],[Exchange Rate]]</f>
        <v>0</v>
      </c>
      <c r="J172" s="61" t="str">
        <f>IF(tbTransactions[[#This Row],[Wallet]]&lt;&gt;"",RIGHT(tbTransactions[[#This Row],[Wallet]],LEN(tbTransactions[[#This Row],[Wallet]])-FIND(" ",tbTransactions[[#This Row],[Wallet]])),"n/a")</f>
        <v>n/a</v>
      </c>
      <c r="K172" s="80"/>
      <c r="L172" s="78"/>
    </row>
    <row r="173" spans="3:12" ht="30" customHeight="1" x14ac:dyDescent="0.25">
      <c r="C173" s="58">
        <v>172</v>
      </c>
      <c r="D173" s="59"/>
      <c r="G173" s="56">
        <v>1</v>
      </c>
      <c r="H173" s="60">
        <f>tbTransactions[[#This Row],[Qty]]*tbTransactions[[#This Row],[Unit Cost]]*tbTransactions[[#This Row],[Exchange Rate]]</f>
        <v>0</v>
      </c>
      <c r="J173" s="61" t="str">
        <f>IF(tbTransactions[[#This Row],[Wallet]]&lt;&gt;"",RIGHT(tbTransactions[[#This Row],[Wallet]],LEN(tbTransactions[[#This Row],[Wallet]])-FIND(" ",tbTransactions[[#This Row],[Wallet]])),"n/a")</f>
        <v>n/a</v>
      </c>
      <c r="K173" s="80"/>
      <c r="L173" s="78"/>
    </row>
    <row r="174" spans="3:12" ht="30" customHeight="1" x14ac:dyDescent="0.25">
      <c r="C174" s="58">
        <v>173</v>
      </c>
      <c r="D174" s="59"/>
      <c r="G174" s="56">
        <v>1</v>
      </c>
      <c r="H174" s="60">
        <f>tbTransactions[[#This Row],[Qty]]*tbTransactions[[#This Row],[Unit Cost]]*tbTransactions[[#This Row],[Exchange Rate]]</f>
        <v>0</v>
      </c>
      <c r="J174" s="61" t="str">
        <f>IF(tbTransactions[[#This Row],[Wallet]]&lt;&gt;"",RIGHT(tbTransactions[[#This Row],[Wallet]],LEN(tbTransactions[[#This Row],[Wallet]])-FIND(" ",tbTransactions[[#This Row],[Wallet]])),"n/a")</f>
        <v>n/a</v>
      </c>
      <c r="K174" s="80"/>
      <c r="L174" s="78"/>
    </row>
    <row r="175" spans="3:12" ht="30" customHeight="1" x14ac:dyDescent="0.25">
      <c r="C175" s="58">
        <v>174</v>
      </c>
      <c r="D175" s="59"/>
      <c r="G175" s="56">
        <v>1</v>
      </c>
      <c r="H175" s="60">
        <f>tbTransactions[[#This Row],[Qty]]*tbTransactions[[#This Row],[Unit Cost]]*tbTransactions[[#This Row],[Exchange Rate]]</f>
        <v>0</v>
      </c>
      <c r="J175" s="61" t="str">
        <f>IF(tbTransactions[[#This Row],[Wallet]]&lt;&gt;"",RIGHT(tbTransactions[[#This Row],[Wallet]],LEN(tbTransactions[[#This Row],[Wallet]])-FIND(" ",tbTransactions[[#This Row],[Wallet]])),"n/a")</f>
        <v>n/a</v>
      </c>
      <c r="K175" s="80"/>
      <c r="L175" s="78"/>
    </row>
    <row r="176" spans="3:12" ht="30" customHeight="1" x14ac:dyDescent="0.25">
      <c r="C176" s="58">
        <v>175</v>
      </c>
      <c r="D176" s="59"/>
      <c r="G176" s="56">
        <v>1</v>
      </c>
      <c r="H176" s="60">
        <f>tbTransactions[[#This Row],[Qty]]*tbTransactions[[#This Row],[Unit Cost]]*tbTransactions[[#This Row],[Exchange Rate]]</f>
        <v>0</v>
      </c>
      <c r="J176" s="61" t="str">
        <f>IF(tbTransactions[[#This Row],[Wallet]]&lt;&gt;"",RIGHT(tbTransactions[[#This Row],[Wallet]],LEN(tbTransactions[[#This Row],[Wallet]])-FIND(" ",tbTransactions[[#This Row],[Wallet]])),"n/a")</f>
        <v>n/a</v>
      </c>
      <c r="K176" s="80"/>
      <c r="L176" s="78"/>
    </row>
    <row r="177" spans="3:12" ht="30" customHeight="1" x14ac:dyDescent="0.25">
      <c r="C177" s="58">
        <v>176</v>
      </c>
      <c r="D177" s="59"/>
      <c r="G177" s="56">
        <v>1</v>
      </c>
      <c r="H177" s="60">
        <f>tbTransactions[[#This Row],[Qty]]*tbTransactions[[#This Row],[Unit Cost]]*tbTransactions[[#This Row],[Exchange Rate]]</f>
        <v>0</v>
      </c>
      <c r="J177" s="61" t="str">
        <f>IF(tbTransactions[[#This Row],[Wallet]]&lt;&gt;"",RIGHT(tbTransactions[[#This Row],[Wallet]],LEN(tbTransactions[[#This Row],[Wallet]])-FIND(" ",tbTransactions[[#This Row],[Wallet]])),"n/a")</f>
        <v>n/a</v>
      </c>
      <c r="K177" s="80"/>
      <c r="L177" s="78"/>
    </row>
    <row r="178" spans="3:12" ht="30" customHeight="1" x14ac:dyDescent="0.25">
      <c r="C178" s="58">
        <v>177</v>
      </c>
      <c r="D178" s="59"/>
      <c r="G178" s="56">
        <v>1</v>
      </c>
      <c r="H178" s="60">
        <f>tbTransactions[[#This Row],[Qty]]*tbTransactions[[#This Row],[Unit Cost]]*tbTransactions[[#This Row],[Exchange Rate]]</f>
        <v>0</v>
      </c>
      <c r="J178" s="61" t="str">
        <f>IF(tbTransactions[[#This Row],[Wallet]]&lt;&gt;"",RIGHT(tbTransactions[[#This Row],[Wallet]],LEN(tbTransactions[[#This Row],[Wallet]])-FIND(" ",tbTransactions[[#This Row],[Wallet]])),"n/a")</f>
        <v>n/a</v>
      </c>
      <c r="K178" s="80"/>
      <c r="L178" s="78"/>
    </row>
    <row r="179" spans="3:12" ht="30" customHeight="1" x14ac:dyDescent="0.25">
      <c r="C179" s="58">
        <v>178</v>
      </c>
      <c r="D179" s="59"/>
      <c r="G179" s="56">
        <v>1</v>
      </c>
      <c r="H179" s="60">
        <f>tbTransactions[[#This Row],[Qty]]*tbTransactions[[#This Row],[Unit Cost]]*tbTransactions[[#This Row],[Exchange Rate]]</f>
        <v>0</v>
      </c>
      <c r="J179" s="61" t="str">
        <f>IF(tbTransactions[[#This Row],[Wallet]]&lt;&gt;"",RIGHT(tbTransactions[[#This Row],[Wallet]],LEN(tbTransactions[[#This Row],[Wallet]])-FIND(" ",tbTransactions[[#This Row],[Wallet]])),"n/a")</f>
        <v>n/a</v>
      </c>
      <c r="K179" s="80"/>
      <c r="L179" s="78"/>
    </row>
    <row r="180" spans="3:12" ht="30" customHeight="1" x14ac:dyDescent="0.25">
      <c r="C180" s="58">
        <v>179</v>
      </c>
      <c r="D180" s="59"/>
      <c r="G180" s="56">
        <v>1</v>
      </c>
      <c r="H180" s="60">
        <f>tbTransactions[[#This Row],[Qty]]*tbTransactions[[#This Row],[Unit Cost]]*tbTransactions[[#This Row],[Exchange Rate]]</f>
        <v>0</v>
      </c>
      <c r="J180" s="61" t="str">
        <f>IF(tbTransactions[[#This Row],[Wallet]]&lt;&gt;"",RIGHT(tbTransactions[[#This Row],[Wallet]],LEN(tbTransactions[[#This Row],[Wallet]])-FIND(" ",tbTransactions[[#This Row],[Wallet]])),"n/a")</f>
        <v>n/a</v>
      </c>
      <c r="K180" s="80"/>
      <c r="L180" s="78"/>
    </row>
    <row r="181" spans="3:12" ht="30" customHeight="1" x14ac:dyDescent="0.25">
      <c r="C181" s="58">
        <v>180</v>
      </c>
      <c r="D181" s="59"/>
      <c r="G181" s="56">
        <v>1</v>
      </c>
      <c r="H181" s="60">
        <f>tbTransactions[[#This Row],[Qty]]*tbTransactions[[#This Row],[Unit Cost]]*tbTransactions[[#This Row],[Exchange Rate]]</f>
        <v>0</v>
      </c>
      <c r="J181" s="61" t="str">
        <f>IF(tbTransactions[[#This Row],[Wallet]]&lt;&gt;"",RIGHT(tbTransactions[[#This Row],[Wallet]],LEN(tbTransactions[[#This Row],[Wallet]])-FIND(" ",tbTransactions[[#This Row],[Wallet]])),"n/a")</f>
        <v>n/a</v>
      </c>
      <c r="K181" s="80"/>
      <c r="L181" s="78"/>
    </row>
    <row r="182" spans="3:12" ht="30" customHeight="1" x14ac:dyDescent="0.25">
      <c r="C182" s="58">
        <v>181</v>
      </c>
      <c r="D182" s="59"/>
      <c r="G182" s="56">
        <v>1</v>
      </c>
      <c r="H182" s="60">
        <f>tbTransactions[[#This Row],[Qty]]*tbTransactions[[#This Row],[Unit Cost]]*tbTransactions[[#This Row],[Exchange Rate]]</f>
        <v>0</v>
      </c>
      <c r="J182" s="61" t="str">
        <f>IF(tbTransactions[[#This Row],[Wallet]]&lt;&gt;"",RIGHT(tbTransactions[[#This Row],[Wallet]],LEN(tbTransactions[[#This Row],[Wallet]])-FIND(" ",tbTransactions[[#This Row],[Wallet]])),"n/a")</f>
        <v>n/a</v>
      </c>
      <c r="K182" s="80"/>
      <c r="L182" s="78"/>
    </row>
    <row r="183" spans="3:12" ht="30" customHeight="1" x14ac:dyDescent="0.25">
      <c r="C183" s="58">
        <v>182</v>
      </c>
      <c r="D183" s="59"/>
      <c r="G183" s="56">
        <v>1</v>
      </c>
      <c r="H183" s="60">
        <f>tbTransactions[[#This Row],[Qty]]*tbTransactions[[#This Row],[Unit Cost]]*tbTransactions[[#This Row],[Exchange Rate]]</f>
        <v>0</v>
      </c>
      <c r="J183" s="61" t="str">
        <f>IF(tbTransactions[[#This Row],[Wallet]]&lt;&gt;"",RIGHT(tbTransactions[[#This Row],[Wallet]],LEN(tbTransactions[[#This Row],[Wallet]])-FIND(" ",tbTransactions[[#This Row],[Wallet]])),"n/a")</f>
        <v>n/a</v>
      </c>
      <c r="K183" s="80"/>
      <c r="L183" s="78"/>
    </row>
    <row r="184" spans="3:12" ht="30" customHeight="1" x14ac:dyDescent="0.25">
      <c r="C184" s="58">
        <v>183</v>
      </c>
      <c r="D184" s="59"/>
      <c r="G184" s="56">
        <v>1</v>
      </c>
      <c r="H184" s="60">
        <f>tbTransactions[[#This Row],[Qty]]*tbTransactions[[#This Row],[Unit Cost]]*tbTransactions[[#This Row],[Exchange Rate]]</f>
        <v>0</v>
      </c>
      <c r="J184" s="61" t="str">
        <f>IF(tbTransactions[[#This Row],[Wallet]]&lt;&gt;"",RIGHT(tbTransactions[[#This Row],[Wallet]],LEN(tbTransactions[[#This Row],[Wallet]])-FIND(" ",tbTransactions[[#This Row],[Wallet]])),"n/a")</f>
        <v>n/a</v>
      </c>
      <c r="K184" s="80"/>
      <c r="L184" s="78"/>
    </row>
    <row r="185" spans="3:12" ht="30" customHeight="1" x14ac:dyDescent="0.25">
      <c r="C185" s="58">
        <v>184</v>
      </c>
      <c r="D185" s="59"/>
      <c r="G185" s="56">
        <v>1</v>
      </c>
      <c r="H185" s="60">
        <f>tbTransactions[[#This Row],[Qty]]*tbTransactions[[#This Row],[Unit Cost]]*tbTransactions[[#This Row],[Exchange Rate]]</f>
        <v>0</v>
      </c>
      <c r="J185" s="61" t="str">
        <f>IF(tbTransactions[[#This Row],[Wallet]]&lt;&gt;"",RIGHT(tbTransactions[[#This Row],[Wallet]],LEN(tbTransactions[[#This Row],[Wallet]])-FIND(" ",tbTransactions[[#This Row],[Wallet]])),"n/a")</f>
        <v>n/a</v>
      </c>
      <c r="K185" s="80"/>
      <c r="L185" s="78"/>
    </row>
    <row r="186" spans="3:12" ht="30" customHeight="1" x14ac:dyDescent="0.25">
      <c r="C186" s="58">
        <v>185</v>
      </c>
      <c r="D186" s="59"/>
      <c r="G186" s="56">
        <v>1</v>
      </c>
      <c r="H186" s="60">
        <f>tbTransactions[[#This Row],[Qty]]*tbTransactions[[#This Row],[Unit Cost]]*tbTransactions[[#This Row],[Exchange Rate]]</f>
        <v>0</v>
      </c>
      <c r="J186" s="61" t="str">
        <f>IF(tbTransactions[[#This Row],[Wallet]]&lt;&gt;"",RIGHT(tbTransactions[[#This Row],[Wallet]],LEN(tbTransactions[[#This Row],[Wallet]])-FIND(" ",tbTransactions[[#This Row],[Wallet]])),"n/a")</f>
        <v>n/a</v>
      </c>
      <c r="K186" s="80"/>
      <c r="L186" s="78"/>
    </row>
    <row r="187" spans="3:12" ht="30" customHeight="1" x14ac:dyDescent="0.25">
      <c r="C187" s="58">
        <v>186</v>
      </c>
      <c r="D187" s="59"/>
      <c r="G187" s="56">
        <v>1</v>
      </c>
      <c r="H187" s="60">
        <f>tbTransactions[[#This Row],[Qty]]*tbTransactions[[#This Row],[Unit Cost]]*tbTransactions[[#This Row],[Exchange Rate]]</f>
        <v>0</v>
      </c>
      <c r="J187" s="61" t="str">
        <f>IF(tbTransactions[[#This Row],[Wallet]]&lt;&gt;"",RIGHT(tbTransactions[[#This Row],[Wallet]],LEN(tbTransactions[[#This Row],[Wallet]])-FIND(" ",tbTransactions[[#This Row],[Wallet]])),"n/a")</f>
        <v>n/a</v>
      </c>
      <c r="K187" s="80"/>
      <c r="L187" s="78"/>
    </row>
    <row r="188" spans="3:12" ht="30" customHeight="1" x14ac:dyDescent="0.25">
      <c r="C188" s="58">
        <v>187</v>
      </c>
      <c r="D188" s="59"/>
      <c r="G188" s="56">
        <v>1</v>
      </c>
      <c r="H188" s="60">
        <f>tbTransactions[[#This Row],[Qty]]*tbTransactions[[#This Row],[Unit Cost]]*tbTransactions[[#This Row],[Exchange Rate]]</f>
        <v>0</v>
      </c>
      <c r="J188" s="61" t="str">
        <f>IF(tbTransactions[[#This Row],[Wallet]]&lt;&gt;"",RIGHT(tbTransactions[[#This Row],[Wallet]],LEN(tbTransactions[[#This Row],[Wallet]])-FIND(" ",tbTransactions[[#This Row],[Wallet]])),"n/a")</f>
        <v>n/a</v>
      </c>
      <c r="K188" s="80"/>
      <c r="L188" s="78"/>
    </row>
    <row r="189" spans="3:12" ht="30" customHeight="1" x14ac:dyDescent="0.25">
      <c r="C189" s="58">
        <v>188</v>
      </c>
      <c r="D189" s="59"/>
      <c r="G189" s="56">
        <v>1</v>
      </c>
      <c r="H189" s="60">
        <f>tbTransactions[[#This Row],[Qty]]*tbTransactions[[#This Row],[Unit Cost]]*tbTransactions[[#This Row],[Exchange Rate]]</f>
        <v>0</v>
      </c>
      <c r="J189" s="61" t="str">
        <f>IF(tbTransactions[[#This Row],[Wallet]]&lt;&gt;"",RIGHT(tbTransactions[[#This Row],[Wallet]],LEN(tbTransactions[[#This Row],[Wallet]])-FIND(" ",tbTransactions[[#This Row],[Wallet]])),"n/a")</f>
        <v>n/a</v>
      </c>
      <c r="K189" s="80"/>
      <c r="L189" s="78"/>
    </row>
    <row r="190" spans="3:12" ht="30" customHeight="1" x14ac:dyDescent="0.25">
      <c r="C190" s="58">
        <v>189</v>
      </c>
      <c r="D190" s="59"/>
      <c r="G190" s="56">
        <v>1</v>
      </c>
      <c r="H190" s="60">
        <f>tbTransactions[[#This Row],[Qty]]*tbTransactions[[#This Row],[Unit Cost]]*tbTransactions[[#This Row],[Exchange Rate]]</f>
        <v>0</v>
      </c>
      <c r="J190" s="61" t="str">
        <f>IF(tbTransactions[[#This Row],[Wallet]]&lt;&gt;"",RIGHT(tbTransactions[[#This Row],[Wallet]],LEN(tbTransactions[[#This Row],[Wallet]])-FIND(" ",tbTransactions[[#This Row],[Wallet]])),"n/a")</f>
        <v>n/a</v>
      </c>
      <c r="K190" s="80"/>
      <c r="L190" s="78"/>
    </row>
    <row r="191" spans="3:12" ht="30" customHeight="1" x14ac:dyDescent="0.25">
      <c r="C191" s="58">
        <v>190</v>
      </c>
      <c r="D191" s="59"/>
      <c r="G191" s="56">
        <v>1</v>
      </c>
      <c r="H191" s="60">
        <f>tbTransactions[[#This Row],[Qty]]*tbTransactions[[#This Row],[Unit Cost]]*tbTransactions[[#This Row],[Exchange Rate]]</f>
        <v>0</v>
      </c>
      <c r="J191" s="61" t="str">
        <f>IF(tbTransactions[[#This Row],[Wallet]]&lt;&gt;"",RIGHT(tbTransactions[[#This Row],[Wallet]],LEN(tbTransactions[[#This Row],[Wallet]])-FIND(" ",tbTransactions[[#This Row],[Wallet]])),"n/a")</f>
        <v>n/a</v>
      </c>
      <c r="K191" s="80"/>
      <c r="L191" s="78"/>
    </row>
    <row r="192" spans="3:12" ht="30" customHeight="1" x14ac:dyDescent="0.25">
      <c r="C192" s="58">
        <v>191</v>
      </c>
      <c r="D192" s="59"/>
      <c r="G192" s="56">
        <v>1</v>
      </c>
      <c r="H192" s="60">
        <f>tbTransactions[[#This Row],[Qty]]*tbTransactions[[#This Row],[Unit Cost]]*tbTransactions[[#This Row],[Exchange Rate]]</f>
        <v>0</v>
      </c>
      <c r="J192" s="61" t="str">
        <f>IF(tbTransactions[[#This Row],[Wallet]]&lt;&gt;"",RIGHT(tbTransactions[[#This Row],[Wallet]],LEN(tbTransactions[[#This Row],[Wallet]])-FIND(" ",tbTransactions[[#This Row],[Wallet]])),"n/a")</f>
        <v>n/a</v>
      </c>
      <c r="K192" s="80"/>
      <c r="L192" s="78"/>
    </row>
    <row r="193" spans="3:12" ht="30" customHeight="1" x14ac:dyDescent="0.25">
      <c r="C193" s="58">
        <v>192</v>
      </c>
      <c r="D193" s="59"/>
      <c r="G193" s="56">
        <v>1</v>
      </c>
      <c r="H193" s="60">
        <f>tbTransactions[[#This Row],[Qty]]*tbTransactions[[#This Row],[Unit Cost]]*tbTransactions[[#This Row],[Exchange Rate]]</f>
        <v>0</v>
      </c>
      <c r="J193" s="61" t="str">
        <f>IF(tbTransactions[[#This Row],[Wallet]]&lt;&gt;"",RIGHT(tbTransactions[[#This Row],[Wallet]],LEN(tbTransactions[[#This Row],[Wallet]])-FIND(" ",tbTransactions[[#This Row],[Wallet]])),"n/a")</f>
        <v>n/a</v>
      </c>
      <c r="K193" s="80"/>
      <c r="L193" s="78"/>
    </row>
    <row r="194" spans="3:12" ht="30" customHeight="1" x14ac:dyDescent="0.25">
      <c r="C194" s="58">
        <v>193</v>
      </c>
      <c r="D194" s="59"/>
      <c r="G194" s="56">
        <v>1</v>
      </c>
      <c r="H194" s="60">
        <f>tbTransactions[[#This Row],[Qty]]*tbTransactions[[#This Row],[Unit Cost]]*tbTransactions[[#This Row],[Exchange Rate]]</f>
        <v>0</v>
      </c>
      <c r="J194" s="61" t="str">
        <f>IF(tbTransactions[[#This Row],[Wallet]]&lt;&gt;"",RIGHT(tbTransactions[[#This Row],[Wallet]],LEN(tbTransactions[[#This Row],[Wallet]])-FIND(" ",tbTransactions[[#This Row],[Wallet]])),"n/a")</f>
        <v>n/a</v>
      </c>
      <c r="K194" s="80"/>
      <c r="L194" s="78"/>
    </row>
    <row r="195" spans="3:12" ht="30" customHeight="1" x14ac:dyDescent="0.25">
      <c r="C195" s="58">
        <v>194</v>
      </c>
      <c r="D195" s="59"/>
      <c r="G195" s="56">
        <v>1</v>
      </c>
      <c r="H195" s="60">
        <f>tbTransactions[[#This Row],[Qty]]*tbTransactions[[#This Row],[Unit Cost]]*tbTransactions[[#This Row],[Exchange Rate]]</f>
        <v>0</v>
      </c>
      <c r="J195" s="61" t="str">
        <f>IF(tbTransactions[[#This Row],[Wallet]]&lt;&gt;"",RIGHT(tbTransactions[[#This Row],[Wallet]],LEN(tbTransactions[[#This Row],[Wallet]])-FIND(" ",tbTransactions[[#This Row],[Wallet]])),"n/a")</f>
        <v>n/a</v>
      </c>
      <c r="K195" s="80"/>
      <c r="L195" s="78"/>
    </row>
    <row r="196" spans="3:12" ht="30" customHeight="1" x14ac:dyDescent="0.25">
      <c r="C196" s="58">
        <v>195</v>
      </c>
      <c r="D196" s="59"/>
      <c r="G196" s="56">
        <v>1</v>
      </c>
      <c r="H196" s="60">
        <f>tbTransactions[[#This Row],[Qty]]*tbTransactions[[#This Row],[Unit Cost]]*tbTransactions[[#This Row],[Exchange Rate]]</f>
        <v>0</v>
      </c>
      <c r="J196" s="61" t="str">
        <f>IF(tbTransactions[[#This Row],[Wallet]]&lt;&gt;"",RIGHT(tbTransactions[[#This Row],[Wallet]],LEN(tbTransactions[[#This Row],[Wallet]])-FIND(" ",tbTransactions[[#This Row],[Wallet]])),"n/a")</f>
        <v>n/a</v>
      </c>
      <c r="K196" s="80"/>
      <c r="L196" s="78"/>
    </row>
    <row r="197" spans="3:12" ht="30" customHeight="1" x14ac:dyDescent="0.25">
      <c r="C197" s="58">
        <v>196</v>
      </c>
      <c r="D197" s="59"/>
      <c r="G197" s="56">
        <v>1</v>
      </c>
      <c r="H197" s="60">
        <f>tbTransactions[[#This Row],[Qty]]*tbTransactions[[#This Row],[Unit Cost]]*tbTransactions[[#This Row],[Exchange Rate]]</f>
        <v>0</v>
      </c>
      <c r="J197" s="61" t="str">
        <f>IF(tbTransactions[[#This Row],[Wallet]]&lt;&gt;"",RIGHT(tbTransactions[[#This Row],[Wallet]],LEN(tbTransactions[[#This Row],[Wallet]])-FIND(" ",tbTransactions[[#This Row],[Wallet]])),"n/a")</f>
        <v>n/a</v>
      </c>
      <c r="K197" s="80"/>
      <c r="L197" s="78"/>
    </row>
    <row r="198" spans="3:12" ht="30" customHeight="1" x14ac:dyDescent="0.25">
      <c r="C198" s="58">
        <v>197</v>
      </c>
      <c r="D198" s="59"/>
      <c r="G198" s="56">
        <v>1</v>
      </c>
      <c r="H198" s="60">
        <f>tbTransactions[[#This Row],[Qty]]*tbTransactions[[#This Row],[Unit Cost]]*tbTransactions[[#This Row],[Exchange Rate]]</f>
        <v>0</v>
      </c>
      <c r="J198" s="61" t="str">
        <f>IF(tbTransactions[[#This Row],[Wallet]]&lt;&gt;"",RIGHT(tbTransactions[[#This Row],[Wallet]],LEN(tbTransactions[[#This Row],[Wallet]])-FIND(" ",tbTransactions[[#This Row],[Wallet]])),"n/a")</f>
        <v>n/a</v>
      </c>
      <c r="K198" s="80"/>
      <c r="L198" s="78"/>
    </row>
    <row r="199" spans="3:12" ht="30" customHeight="1" x14ac:dyDescent="0.25">
      <c r="C199" s="58">
        <v>198</v>
      </c>
      <c r="D199" s="59"/>
      <c r="G199" s="56">
        <v>1</v>
      </c>
      <c r="H199" s="60">
        <f>tbTransactions[[#This Row],[Qty]]*tbTransactions[[#This Row],[Unit Cost]]*tbTransactions[[#This Row],[Exchange Rate]]</f>
        <v>0</v>
      </c>
      <c r="J199" s="61" t="str">
        <f>IF(tbTransactions[[#This Row],[Wallet]]&lt;&gt;"",RIGHT(tbTransactions[[#This Row],[Wallet]],LEN(tbTransactions[[#This Row],[Wallet]])-FIND(" ",tbTransactions[[#This Row],[Wallet]])),"n/a")</f>
        <v>n/a</v>
      </c>
      <c r="K199" s="80"/>
      <c r="L199" s="78"/>
    </row>
    <row r="200" spans="3:12" ht="30" customHeight="1" x14ac:dyDescent="0.25">
      <c r="C200" s="58">
        <v>199</v>
      </c>
      <c r="D200" s="59"/>
      <c r="G200" s="56">
        <v>1</v>
      </c>
      <c r="H200" s="60">
        <f>tbTransactions[[#This Row],[Qty]]*tbTransactions[[#This Row],[Unit Cost]]*tbTransactions[[#This Row],[Exchange Rate]]</f>
        <v>0</v>
      </c>
      <c r="J200" s="61" t="str">
        <f>IF(tbTransactions[[#This Row],[Wallet]]&lt;&gt;"",RIGHT(tbTransactions[[#This Row],[Wallet]],LEN(tbTransactions[[#This Row],[Wallet]])-FIND(" ",tbTransactions[[#This Row],[Wallet]])),"n/a")</f>
        <v>n/a</v>
      </c>
      <c r="K200" s="80"/>
      <c r="L200" s="78"/>
    </row>
    <row r="201" spans="3:12" ht="30" customHeight="1" x14ac:dyDescent="0.25">
      <c r="C201" s="58">
        <v>200</v>
      </c>
      <c r="D201" s="59"/>
      <c r="G201" s="56">
        <v>1</v>
      </c>
      <c r="H201" s="60">
        <f>tbTransactions[[#This Row],[Qty]]*tbTransactions[[#This Row],[Unit Cost]]*tbTransactions[[#This Row],[Exchange Rate]]</f>
        <v>0</v>
      </c>
      <c r="J201" s="61" t="str">
        <f>IF(tbTransactions[[#This Row],[Wallet]]&lt;&gt;"",RIGHT(tbTransactions[[#This Row],[Wallet]],LEN(tbTransactions[[#This Row],[Wallet]])-FIND(" ",tbTransactions[[#This Row],[Wallet]])),"n/a")</f>
        <v>n/a</v>
      </c>
      <c r="K201" s="80"/>
      <c r="L201" s="78"/>
    </row>
    <row r="202" spans="3:12" ht="30" customHeight="1" x14ac:dyDescent="0.25">
      <c r="C202" s="58">
        <v>201</v>
      </c>
      <c r="D202" s="59"/>
      <c r="G202" s="56">
        <v>1</v>
      </c>
      <c r="H202" s="60">
        <f>tbTransactions[[#This Row],[Qty]]*tbTransactions[[#This Row],[Unit Cost]]*tbTransactions[[#This Row],[Exchange Rate]]</f>
        <v>0</v>
      </c>
      <c r="J202" s="61" t="str">
        <f>IF(tbTransactions[[#This Row],[Wallet]]&lt;&gt;"",RIGHT(tbTransactions[[#This Row],[Wallet]],LEN(tbTransactions[[#This Row],[Wallet]])-FIND(" ",tbTransactions[[#This Row],[Wallet]])),"n/a")</f>
        <v>n/a</v>
      </c>
      <c r="K202" s="80"/>
      <c r="L202" s="78"/>
    </row>
    <row r="203" spans="3:12" ht="30" customHeight="1" x14ac:dyDescent="0.25">
      <c r="C203" s="197"/>
      <c r="D203" s="195" t="s">
        <v>2</v>
      </c>
      <c r="E203" s="198">
        <f>SUBTOTAL(109,tbTransactions[Qty])</f>
        <v>-123192.54312497338</v>
      </c>
      <c r="F203" s="198"/>
      <c r="G203" s="199"/>
      <c r="H203" s="198"/>
      <c r="I203" s="195"/>
      <c r="J203" s="195"/>
      <c r="K203" s="195"/>
      <c r="L203" s="195"/>
    </row>
    <row r="205" spans="3:12" ht="30" customHeight="1" x14ac:dyDescent="0.25">
      <c r="C205" s="70"/>
    </row>
  </sheetData>
  <conditionalFormatting sqref="G3:G140 G202">
    <cfRule type="cellIs" dxfId="23" priority="2" operator="greaterThan">
      <formula>1</formula>
    </cfRule>
  </conditionalFormatting>
  <conditionalFormatting sqref="G141:G202">
    <cfRule type="cellIs" dxfId="22" priority="1" operator="greaterThan">
      <formula>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70AC8-B132-4C35-BE72-757216CD94D5}">
  <dimension ref="B1:P42"/>
  <sheetViews>
    <sheetView showGridLines="0" workbookViewId="0">
      <pane xSplit="2" topLeftCell="C1" activePane="topRight" state="frozen"/>
      <selection pane="topRight" activeCell="C12" sqref="C12"/>
    </sheetView>
  </sheetViews>
  <sheetFormatPr defaultColWidth="9.140625" defaultRowHeight="30" customHeight="1" x14ac:dyDescent="0.25"/>
  <cols>
    <col min="1" max="1" width="1.28515625" style="1" customWidth="1"/>
    <col min="2" max="2" width="20.85546875" style="1" customWidth="1"/>
    <col min="3" max="3" width="13.140625" style="1" customWidth="1"/>
    <col min="4" max="4" width="15.7109375" style="5" customWidth="1"/>
    <col min="5" max="5" width="13" style="5" customWidth="1"/>
    <col min="6" max="6" width="16.7109375" style="5" customWidth="1"/>
    <col min="7" max="7" width="15.7109375" style="5" hidden="1" customWidth="1"/>
    <col min="8" max="8" width="11" style="5" customWidth="1"/>
    <col min="9" max="9" width="15.7109375" style="1" customWidth="1"/>
    <col min="10" max="11" width="10.28515625" style="1" customWidth="1"/>
    <col min="12" max="13" width="9.140625" style="1"/>
    <col min="14" max="14" width="18.5703125" style="36" customWidth="1"/>
    <col min="15" max="15" width="13.42578125" style="1" customWidth="1"/>
    <col min="16" max="16" width="40.28515625" style="1" customWidth="1"/>
    <col min="17" max="16384" width="9.140625" style="1"/>
  </cols>
  <sheetData>
    <row r="1" spans="2:16" ht="7.5" customHeight="1" x14ac:dyDescent="0.25">
      <c r="B1" s="3"/>
      <c r="C1" s="3"/>
      <c r="D1" s="4"/>
      <c r="E1" s="4"/>
      <c r="F1" s="4"/>
      <c r="G1" s="4"/>
      <c r="H1" s="4"/>
    </row>
    <row r="2" spans="2:16" ht="30" customHeight="1" x14ac:dyDescent="0.25">
      <c r="B2" s="3" t="s">
        <v>6</v>
      </c>
      <c r="C2" s="180" t="s">
        <v>224</v>
      </c>
      <c r="D2" s="8" t="s">
        <v>9</v>
      </c>
      <c r="E2" s="4" t="s">
        <v>7</v>
      </c>
      <c r="F2" s="8" t="s">
        <v>10</v>
      </c>
      <c r="G2" s="8" t="s">
        <v>11</v>
      </c>
      <c r="H2" s="30" t="s">
        <v>41</v>
      </c>
      <c r="I2" s="8" t="s">
        <v>12</v>
      </c>
      <c r="J2" s="8" t="s">
        <v>14</v>
      </c>
      <c r="K2" s="17" t="s">
        <v>17</v>
      </c>
      <c r="L2" s="17" t="s">
        <v>18</v>
      </c>
      <c r="M2" s="34" t="s">
        <v>56</v>
      </c>
      <c r="N2" s="35" t="s">
        <v>65</v>
      </c>
      <c r="O2" s="17" t="s">
        <v>22</v>
      </c>
      <c r="P2" s="17" t="s">
        <v>23</v>
      </c>
    </row>
    <row r="3" spans="2:16" ht="30" customHeight="1" x14ac:dyDescent="0.25">
      <c r="B3" s="22" t="str">
        <f>_xlfn.XLOOKUP(tbCoins[[#This Row],[Symbol]],tbCompanyNames[Yahoo Symbol],tbCompanyNames[Name])</f>
        <v>ADA (Cardano)</v>
      </c>
      <c r="C3" s="24" t="s">
        <v>885</v>
      </c>
      <c r="D3" s="9">
        <v>31900000</v>
      </c>
      <c r="E3" s="7">
        <f>_xlfn.XLOOKUP(tbCoins[[#This Row],[Symbol]],qryAssets[Symbol],qryAssets[Price])</f>
        <v>2.1109254000000002</v>
      </c>
      <c r="F3" s="10">
        <v>67642124.551602393</v>
      </c>
      <c r="G3" s="9"/>
      <c r="H3" s="9">
        <v>3</v>
      </c>
      <c r="I3" s="11">
        <f>iTotalCap/tbCoins[[#This Row],[Circulating Supply]]/tbCoins[[#This Row],[Potential]]</f>
        <v>25153.226730449318</v>
      </c>
      <c r="J3" s="13">
        <f>tbCoins[[#This Row],[Curr. Price]]/tbCoins[[#This Row],[Max Value at Max Mkt Cap]]</f>
        <v>8.3922648279737916E-5</v>
      </c>
      <c r="K3" s="18">
        <v>28.081499999999998</v>
      </c>
      <c r="L3" s="18">
        <v>0.3246</v>
      </c>
      <c r="M3" s="16" t="s">
        <v>57</v>
      </c>
      <c r="N3" s="21" t="s">
        <v>72</v>
      </c>
      <c r="O3" s="20">
        <v>43005</v>
      </c>
      <c r="P3" s="21" t="s">
        <v>24</v>
      </c>
    </row>
    <row r="4" spans="2:16" ht="30" customHeight="1" x14ac:dyDescent="0.25">
      <c r="B4" s="22" t="str">
        <f>_xlfn.XLOOKUP(tbCoins[[#This Row],[Symbol]],tbCompanyNames[Yahoo Symbol],tbCompanyNames[Name])</f>
        <v>ALGO (Algorand)</v>
      </c>
      <c r="C4" s="24" t="s">
        <v>886</v>
      </c>
      <c r="D4" s="9">
        <v>3000000000</v>
      </c>
      <c r="E4" s="7">
        <f>_xlfn.XLOOKUP(tbCoins[[#This Row],[Symbol]],qryAssets[Symbol],qryAssets[Price])</f>
        <v>1.2708473</v>
      </c>
      <c r="F4" s="10">
        <v>4890000000</v>
      </c>
      <c r="G4" s="9"/>
      <c r="H4" s="9">
        <v>2</v>
      </c>
      <c r="I4" s="11">
        <f>iTotalCap/tbCoins[[#This Row],[Circulating Supply]]/tbCoins[[#This Row],[Potential]]</f>
        <v>401.19396635066664</v>
      </c>
      <c r="J4" s="13">
        <f>tbCoins[[#This Row],[Curr. Price]]/tbCoins[[#This Row],[Max Value at Max Mkt Cap]]</f>
        <v>3.1676630422931293E-3</v>
      </c>
      <c r="K4" s="18">
        <v>4.93</v>
      </c>
      <c r="L4" s="18">
        <v>-0.1242</v>
      </c>
      <c r="M4" s="16" t="s">
        <v>63</v>
      </c>
      <c r="N4" s="21" t="s">
        <v>71</v>
      </c>
      <c r="O4" s="20">
        <v>43617</v>
      </c>
      <c r="P4" s="21" t="s">
        <v>64</v>
      </c>
    </row>
    <row r="5" spans="2:16" ht="30" customHeight="1" x14ac:dyDescent="0.25">
      <c r="B5" s="22" t="str">
        <f>_xlfn.XLOOKUP(tbCoins[[#This Row],[Symbol]],tbCompanyNames[Yahoo Symbol],tbCompanyNames[Name])</f>
        <v>ATOM (Cosmos)</v>
      </c>
      <c r="C5" s="24" t="s">
        <v>131</v>
      </c>
      <c r="D5" s="9">
        <v>210800000</v>
      </c>
      <c r="E5" s="7" t="e">
        <f>_xlfn.XLOOKUP(tbCoins[[#This Row],[Symbol]],qryAssets[Symbol],qryAssets[Price])</f>
        <v>#N/A</v>
      </c>
      <c r="F5" s="10">
        <v>6281840000</v>
      </c>
      <c r="G5" s="9"/>
      <c r="H5" s="9">
        <v>4</v>
      </c>
      <c r="I5" s="11">
        <f>iTotalCap/tbCoins[[#This Row],[Circulating Supply]]/tbCoins[[#This Row],[Potential]]</f>
        <v>2854.7957757400382</v>
      </c>
      <c r="J5" s="13" t="e">
        <f>tbCoins[[#This Row],[Curr. Price]]/tbCoins[[#This Row],[Max Value at Max Mkt Cap]]</f>
        <v>#N/A</v>
      </c>
      <c r="K5" s="18">
        <v>7.3449</v>
      </c>
      <c r="L5" s="18">
        <v>-1.1000000000000001E-3</v>
      </c>
      <c r="M5" s="16" t="s">
        <v>57</v>
      </c>
      <c r="N5" s="21" t="s">
        <v>69</v>
      </c>
      <c r="O5" s="20">
        <v>43577</v>
      </c>
      <c r="P5" s="21"/>
    </row>
    <row r="6" spans="2:16" ht="30" customHeight="1" x14ac:dyDescent="0.25">
      <c r="B6" s="22" t="str">
        <f>_xlfn.XLOOKUP(tbCoins[[#This Row],[Symbol]],tbCompanyNames[Yahoo Symbol],tbCompanyNames[Name])</f>
        <v>BCH (Bitcoin Cash)</v>
      </c>
      <c r="C6" s="22" t="s">
        <v>887</v>
      </c>
      <c r="D6" s="9">
        <v>18700000</v>
      </c>
      <c r="E6" s="7">
        <f>_xlfn.XLOOKUP(tbCoins[[#This Row],[Symbol]],qryAssets[Symbol],qryAssets[Price])</f>
        <v>827.09400000000005</v>
      </c>
      <c r="F6" s="10">
        <v>15759340789.57025</v>
      </c>
      <c r="G6" s="9"/>
      <c r="H6" s="9">
        <v>1</v>
      </c>
      <c r="I6" s="11">
        <f>iTotalCap/tbCoins[[#This Row],[Circulating Supply]]/tbCoins[[#This Row],[Potential]]</f>
        <v>128725.33679700535</v>
      </c>
      <c r="J6" s="13">
        <f>tbCoins[[#This Row],[Curr. Price]]/tbCoins[[#This Row],[Max Value at Max Mkt Cap]]</f>
        <v>6.4252618837913299E-3</v>
      </c>
      <c r="K6" s="18">
        <v>3.9982000000000002</v>
      </c>
      <c r="L6" s="18">
        <v>1.0766</v>
      </c>
      <c r="M6" s="16" t="s">
        <v>58</v>
      </c>
      <c r="N6" s="21" t="s">
        <v>70</v>
      </c>
      <c r="O6" s="20">
        <v>42948</v>
      </c>
      <c r="P6" s="21" t="s">
        <v>27</v>
      </c>
    </row>
    <row r="7" spans="2:16" ht="30" customHeight="1" x14ac:dyDescent="0.25">
      <c r="B7" s="22" t="str">
        <f>_xlfn.XLOOKUP(tbCoins[[#This Row],[Symbol]],tbCompanyNames[Yahoo Symbol],tbCompanyNames[Name])</f>
        <v>BNB (Binance Coin)</v>
      </c>
      <c r="C7" s="22" t="s">
        <v>888</v>
      </c>
      <c r="D7" s="9">
        <v>153400000</v>
      </c>
      <c r="E7" s="7">
        <f>_xlfn.XLOOKUP(tbCoins[[#This Row],[Symbol]],qryAssets[Symbol],qryAssets[Price])</f>
        <v>493.32499999999999</v>
      </c>
      <c r="F7" s="10">
        <v>74930748819.200684</v>
      </c>
      <c r="G7" s="9"/>
      <c r="H7" s="9">
        <v>1</v>
      </c>
      <c r="I7" s="11">
        <f>iTotalCap/tbCoins[[#This Row],[Circulating Supply]]/tbCoins[[#This Row],[Potential]]</f>
        <v>15692.07169559322</v>
      </c>
      <c r="J7" s="13">
        <f>tbCoins[[#This Row],[Curr. Price]]/tbCoins[[#This Row],[Max Value at Max Mkt Cap]]</f>
        <v>3.1437850245008739E-2</v>
      </c>
      <c r="K7" s="18">
        <v>32.750999999999998</v>
      </c>
      <c r="L7" s="18">
        <v>0.70120000000000005</v>
      </c>
      <c r="M7" s="16"/>
      <c r="N7" s="21" t="s">
        <v>67</v>
      </c>
      <c r="O7" s="16" t="s">
        <v>26</v>
      </c>
      <c r="P7" s="21" t="s">
        <v>25</v>
      </c>
    </row>
    <row r="8" spans="2:16" ht="30" customHeight="1" x14ac:dyDescent="0.25">
      <c r="B8" s="22" t="str">
        <f>_xlfn.XLOOKUP(tbCoins[[#This Row],[Symbol]],tbCompanyNames[Yahoo Symbol],tbCompanyNames[Name])</f>
        <v>BTC (Bitcoin)</v>
      </c>
      <c r="C8" s="24" t="s">
        <v>889</v>
      </c>
      <c r="D8" s="9">
        <v>18700000</v>
      </c>
      <c r="E8" s="7">
        <f>_xlfn.XLOOKUP(tbCoins[[#This Row],[Symbol]],qryAssets[Symbol],qryAssets[Price])</f>
        <v>45534.483999999997</v>
      </c>
      <c r="F8" s="10">
        <v>850894165930.62708</v>
      </c>
      <c r="G8" s="9"/>
      <c r="H8" s="9">
        <v>1</v>
      </c>
      <c r="I8" s="11">
        <f>iTotalCap/tbCoins[[#This Row],[Circulating Supply]]/tbCoins[[#This Row],[Potential]]</f>
        <v>128725.33679700535</v>
      </c>
      <c r="J8" s="13">
        <f>tbCoins[[#This Row],[Curr. Price]]/tbCoins[[#This Row],[Max Value at Max Mkt Cap]]</f>
        <v>0.35373365596087764</v>
      </c>
      <c r="K8" s="18">
        <v>4.5042999999999997</v>
      </c>
      <c r="L8" s="18">
        <v>-5.28E-2</v>
      </c>
      <c r="M8" s="16" t="s">
        <v>59</v>
      </c>
      <c r="N8" s="21" t="s">
        <v>68</v>
      </c>
      <c r="O8" s="20">
        <v>39822</v>
      </c>
      <c r="P8" s="21"/>
    </row>
    <row r="9" spans="2:16" ht="30" customHeight="1" x14ac:dyDescent="0.25">
      <c r="B9" s="22" t="str">
        <f>_xlfn.XLOOKUP(tbCoins[[#This Row],[Symbol]],tbCompanyNames[Yahoo Symbol],tbCompanyNames[Name])</f>
        <v>DOGE (Dogecoin)</v>
      </c>
      <c r="C9" s="22" t="s">
        <v>890</v>
      </c>
      <c r="D9" s="9">
        <v>129500000000</v>
      </c>
      <c r="E9" s="7">
        <f>_xlfn.XLOOKUP(tbCoins[[#This Row],[Symbol]],qryAssets[Symbol],qryAssets[Price])</f>
        <v>0.46492243</v>
      </c>
      <c r="F9" s="10">
        <v>64180636878.047745</v>
      </c>
      <c r="G9" s="9"/>
      <c r="H9" s="9">
        <v>4</v>
      </c>
      <c r="I9" s="11">
        <f>iTotalCap/tbCoins[[#This Row],[Circulating Supply]]/tbCoins[[#This Row],[Potential]]</f>
        <v>4.647034359274131</v>
      </c>
      <c r="J9" s="13">
        <f>tbCoins[[#This Row],[Curr. Price]]/tbCoins[[#This Row],[Max Value at Max Mkt Cap]]</f>
        <v>0.10004712555484981</v>
      </c>
      <c r="K9" s="18">
        <v>203.54689999999999</v>
      </c>
      <c r="L9" s="18">
        <v>8.6321999999999992</v>
      </c>
      <c r="M9" s="16" t="s">
        <v>57</v>
      </c>
      <c r="N9" s="21" t="s">
        <v>68</v>
      </c>
      <c r="O9" s="20">
        <v>41614</v>
      </c>
      <c r="P9" s="21"/>
    </row>
    <row r="10" spans="2:16" ht="30" customHeight="1" x14ac:dyDescent="0.25">
      <c r="B10" s="22" t="str">
        <f>_xlfn.XLOOKUP(tbCoins[[#This Row],[Symbol]],tbCompanyNames[Yahoo Symbol],tbCompanyNames[Name])</f>
        <v>DOT (Polkadot)</v>
      </c>
      <c r="C10" s="22" t="s">
        <v>133</v>
      </c>
      <c r="D10" s="9">
        <v>935600000</v>
      </c>
      <c r="E10" s="7" t="e">
        <f>_xlfn.XLOOKUP(tbCoins[[#This Row],[Symbol]],qryAssets[Symbol],qryAssets[Price])</f>
        <v>#N/A</v>
      </c>
      <c r="F10" s="10">
        <v>29123406762.345024</v>
      </c>
      <c r="G10" s="9"/>
      <c r="H10" s="9">
        <v>2</v>
      </c>
      <c r="I10" s="11">
        <f>iTotalCap/tbCoins[[#This Row],[Circulating Supply]]/tbCoins[[#This Row],[Potential]]</f>
        <v>1286.4278527704148</v>
      </c>
      <c r="J10" s="13" t="e">
        <f>tbCoins[[#This Row],[Curr. Price]]/tbCoins[[#This Row],[Max Value at Max Mkt Cap]]</f>
        <v>#N/A</v>
      </c>
      <c r="K10" s="18">
        <v>12.9955</v>
      </c>
      <c r="L10" s="18">
        <v>-0.13769999999999999</v>
      </c>
      <c r="M10" s="16"/>
      <c r="N10" s="21" t="s">
        <v>66</v>
      </c>
      <c r="O10" s="20">
        <v>43035</v>
      </c>
      <c r="P10" s="21" t="s">
        <v>28</v>
      </c>
    </row>
    <row r="11" spans="2:16" ht="30" customHeight="1" x14ac:dyDescent="0.25">
      <c r="B11" s="25" t="str">
        <f>_xlfn.XLOOKUP(tbCoins[[#This Row],[Symbol]],tbCompanyNames[Yahoo Symbol],tbCompanyNames[Name])</f>
        <v>EOS (EOS.IS)</v>
      </c>
      <c r="C11" s="26" t="s">
        <v>891</v>
      </c>
      <c r="D11" s="9">
        <v>953100000</v>
      </c>
      <c r="E11" s="7">
        <f>_xlfn.XLOOKUP(tbCoins[[#This Row],[Symbol]],qryAssets[Symbol],qryAssets[Price])</f>
        <v>7.4172060000000002</v>
      </c>
      <c r="F11" s="10">
        <v>7346876477.0193405</v>
      </c>
      <c r="G11" s="9">
        <v>1000000000</v>
      </c>
      <c r="H11" s="9">
        <v>2</v>
      </c>
      <c r="I11" s="11">
        <f>iTotalCap/tbCoins[[#This Row],[Circulating Supply]]/tbCoins[[#This Row],[Potential]]</f>
        <v>1262.807574286014</v>
      </c>
      <c r="J11" s="13">
        <f>tbCoins[[#This Row],[Curr. Price]]/tbCoins[[#This Row],[Max Value at Max Mkt Cap]]</f>
        <v>5.8735837122244512E-3</v>
      </c>
      <c r="K11" s="18">
        <v>2.2246999999999999</v>
      </c>
      <c r="L11" s="18">
        <v>0.41980000000000001</v>
      </c>
      <c r="M11" s="16" t="s">
        <v>57</v>
      </c>
      <c r="N11" s="21" t="s">
        <v>83</v>
      </c>
      <c r="O11" s="20">
        <v>43131</v>
      </c>
      <c r="P11" s="21" t="s">
        <v>29</v>
      </c>
    </row>
    <row r="12" spans="2:16" ht="30" customHeight="1" x14ac:dyDescent="0.25">
      <c r="B12" s="22" t="str">
        <f>_xlfn.XLOOKUP(tbCoins[[#This Row],[Symbol]],tbCompanyNames[Yahoo Symbol],tbCompanyNames[Name])</f>
        <v>ETH (Ether)</v>
      </c>
      <c r="C12" s="22" t="s">
        <v>892</v>
      </c>
      <c r="D12" s="9">
        <v>115800000</v>
      </c>
      <c r="E12" s="7">
        <f>_xlfn.XLOOKUP(tbCoins[[#This Row],[Symbol]],qryAssets[Symbol],qryAssets[Price])</f>
        <v>3336.6637999999998</v>
      </c>
      <c r="F12" s="10">
        <v>381239512306.30536</v>
      </c>
      <c r="G12" s="9"/>
      <c r="H12" s="9">
        <v>1</v>
      </c>
      <c r="I12" s="11">
        <f>iTotalCap/tbCoins[[#This Row],[Circulating Supply]]/tbCoins[[#This Row],[Potential]]</f>
        <v>20787.252142521589</v>
      </c>
      <c r="J12" s="13">
        <f>tbCoins[[#This Row],[Curr. Price]]/tbCoins[[#This Row],[Max Value at Max Mkt Cap]]</f>
        <v>0.16051490486203565</v>
      </c>
      <c r="K12" s="18">
        <v>14.303100000000001</v>
      </c>
      <c r="L12" s="18">
        <v>0.6069</v>
      </c>
      <c r="M12" s="16" t="s">
        <v>60</v>
      </c>
      <c r="N12" s="21" t="s">
        <v>73</v>
      </c>
      <c r="O12" s="20">
        <v>42215</v>
      </c>
      <c r="P12" s="21"/>
    </row>
    <row r="13" spans="2:16" ht="30" customHeight="1" x14ac:dyDescent="0.25">
      <c r="B13" s="22" t="str">
        <f>_xlfn.XLOOKUP(tbCoins[[#This Row],[Symbol]],tbCompanyNames[Yahoo Symbol],tbCompanyNames[Name])</f>
        <v>ICP (Internet Computer)</v>
      </c>
      <c r="C13" s="24" t="s">
        <v>893</v>
      </c>
      <c r="D13" s="9">
        <v>123700000</v>
      </c>
      <c r="E13" s="7" t="e">
        <f>_xlfn.XLOOKUP(tbCoins[[#This Row],[Symbol]],qryAssets[Symbol],qryAssets[Price])</f>
        <v>#N/A</v>
      </c>
      <c r="F13" s="10">
        <v>51107892000</v>
      </c>
      <c r="G13" s="9"/>
      <c r="H13" s="9">
        <v>1</v>
      </c>
      <c r="I13" s="11">
        <f>iTotalCap/tbCoins[[#This Row],[Circulating Supply]]/tbCoins[[#This Row],[Potential]]</f>
        <v>19459.69117303153</v>
      </c>
      <c r="J13" s="13" t="e">
        <f>tbCoins[[#This Row],[Curr. Price]]/tbCoins[[#This Row],[Max Value at Max Mkt Cap]]</f>
        <v>#N/A</v>
      </c>
      <c r="K13" s="18" t="s">
        <v>26</v>
      </c>
      <c r="L13" s="18" t="s">
        <v>26</v>
      </c>
      <c r="M13" s="16"/>
      <c r="N13" s="21" t="s">
        <v>75</v>
      </c>
      <c r="O13" s="20">
        <v>44327</v>
      </c>
      <c r="P13" s="21" t="s">
        <v>43</v>
      </c>
    </row>
    <row r="14" spans="2:16" ht="30" customHeight="1" x14ac:dyDescent="0.25">
      <c r="B14" s="22" t="str">
        <f>_xlfn.XLOOKUP(tbCoins[[#This Row],[Symbol]],tbCompanyNames[Yahoo Symbol],tbCompanyNames[Name])</f>
        <v>LINK (Chainlink)</v>
      </c>
      <c r="C14" s="24" t="s">
        <v>894</v>
      </c>
      <c r="D14" s="9">
        <v>419000000</v>
      </c>
      <c r="E14" s="7">
        <f>_xlfn.XLOOKUP(tbCoins[[#This Row],[Symbol]],qryAssets[Symbol],qryAssets[Price])</f>
        <v>35.741</v>
      </c>
      <c r="F14" s="10">
        <v>26472420000</v>
      </c>
      <c r="G14" s="9"/>
      <c r="H14" s="9">
        <v>3</v>
      </c>
      <c r="I14" s="11">
        <f>iTotalCap/tbCoins[[#This Row],[Circulating Supply]]/tbCoins[[#This Row],[Potential]]</f>
        <v>1915.0069992871915</v>
      </c>
      <c r="J14" s="13">
        <f>tbCoins[[#This Row],[Curr. Price]]/tbCoins[[#This Row],[Max Value at Max Mkt Cap]]</f>
        <v>1.8663639356568201E-2</v>
      </c>
      <c r="K14" s="18">
        <v>10.3149</v>
      </c>
      <c r="L14" s="18">
        <v>0.53790000000000004</v>
      </c>
      <c r="M14" s="16" t="s">
        <v>60</v>
      </c>
      <c r="N14" s="21" t="s">
        <v>74</v>
      </c>
      <c r="O14" s="20">
        <v>42998</v>
      </c>
      <c r="P14" s="21" t="s">
        <v>40</v>
      </c>
    </row>
    <row r="15" spans="2:16" ht="30" customHeight="1" x14ac:dyDescent="0.25">
      <c r="B15" s="25" t="str">
        <f>_xlfn.XLOOKUP(tbCoins[[#This Row],[Symbol]],tbCompanyNames[Yahoo Symbol],tbCompanyNames[Name])</f>
        <v>LTC (Litecoin)</v>
      </c>
      <c r="C15" s="26" t="s">
        <v>895</v>
      </c>
      <c r="D15" s="9">
        <v>66800000</v>
      </c>
      <c r="E15" s="7">
        <f>_xlfn.XLOOKUP(tbCoins[[#This Row],[Symbol]],qryAssets[Symbol],qryAssets[Price])</f>
        <v>221.78226000000001</v>
      </c>
      <c r="F15" s="10">
        <v>14983073175.758474</v>
      </c>
      <c r="G15" s="9"/>
      <c r="H15" s="9">
        <v>1</v>
      </c>
      <c r="I15" s="11">
        <f>iTotalCap/tbCoins[[#This Row],[Circulating Supply]]/tbCoins[[#This Row],[Potential]]</f>
        <v>36035.38619916168</v>
      </c>
      <c r="J15" s="13">
        <f>tbCoins[[#This Row],[Curr. Price]]/tbCoins[[#This Row],[Max Value at Max Mkt Cap]]</f>
        <v>6.1545687001728182E-3</v>
      </c>
      <c r="K15" s="18">
        <v>5.7424999999999997</v>
      </c>
      <c r="L15" s="18">
        <v>0.52439999999999998</v>
      </c>
      <c r="M15" s="16" t="s">
        <v>60</v>
      </c>
      <c r="N15" s="21" t="s">
        <v>68</v>
      </c>
      <c r="O15" s="20">
        <v>40817</v>
      </c>
      <c r="P15" s="21"/>
    </row>
    <row r="16" spans="2:16" ht="30" customHeight="1" x14ac:dyDescent="0.25">
      <c r="B16" s="25" t="str">
        <f>_xlfn.XLOOKUP(tbCoins[[#This Row],[Symbol]],tbCompanyNames[Yahoo Symbol],tbCompanyNames[Name])</f>
        <v>MATIC (Polygon)</v>
      </c>
      <c r="C16" s="26" t="s">
        <v>896</v>
      </c>
      <c r="D16" s="9">
        <v>6200000000</v>
      </c>
      <c r="E16" s="7">
        <f>_xlfn.XLOOKUP(tbCoins[[#This Row],[Symbol]],qryAssets[Symbol],qryAssets[Price])</f>
        <v>2.0081120000000001</v>
      </c>
      <c r="F16" s="10">
        <v>13516749344.30048</v>
      </c>
      <c r="G16" s="9"/>
      <c r="H16" s="9">
        <v>3</v>
      </c>
      <c r="I16" s="11">
        <f>iTotalCap/tbCoins[[#This Row],[Circulating Supply]]/tbCoins[[#This Row],[Potential]]</f>
        <v>129.41740850021506</v>
      </c>
      <c r="J16" s="13">
        <f>tbCoins[[#This Row],[Curr. Price]]/tbCoins[[#This Row],[Max Value at Max Mkt Cap]]</f>
        <v>1.5516552396400853E-2</v>
      </c>
      <c r="K16" s="18">
        <v>51.667900000000003</v>
      </c>
      <c r="L16" s="18">
        <v>2.3559000000000001</v>
      </c>
      <c r="M16" s="16" t="s">
        <v>60</v>
      </c>
      <c r="N16" s="21" t="s">
        <v>173</v>
      </c>
      <c r="O16" s="20"/>
      <c r="P16" s="21" t="s">
        <v>172</v>
      </c>
    </row>
    <row r="17" spans="2:16" ht="30" customHeight="1" x14ac:dyDescent="0.25">
      <c r="B17" s="23" t="str">
        <f>_xlfn.XLOOKUP(tbCoins[[#This Row],[Symbol]],tbCompanyNames[Yahoo Symbol],tbCompanyNames[Name])</f>
        <v>XLM (Stellar)</v>
      </c>
      <c r="C17" s="26" t="s">
        <v>898</v>
      </c>
      <c r="D17" s="9">
        <v>23000000000</v>
      </c>
      <c r="E17" s="7">
        <f>_xlfn.XLOOKUP(tbCoins[[#This Row],[Symbol]],qryAssets[Symbol],qryAssets[Price])</f>
        <v>0.47600353000000001</v>
      </c>
      <c r="F17" s="10">
        <v>11696391125.324715</v>
      </c>
      <c r="G17" s="9"/>
      <c r="H17" s="9">
        <v>3</v>
      </c>
      <c r="I17" s="11">
        <f>iTotalCap/tbCoins[[#This Row],[Circulating Supply]]/tbCoins[[#This Row],[Potential]]</f>
        <v>34.886431856579712</v>
      </c>
      <c r="J17" s="13">
        <f>tbCoins[[#This Row],[Curr. Price]]/tbCoins[[#This Row],[Max Value at Max Mkt Cap]]</f>
        <v>1.364437417838775E-2</v>
      </c>
      <c r="K17" s="18">
        <v>6.9318</v>
      </c>
      <c r="L17" s="18">
        <v>0.1454</v>
      </c>
      <c r="M17" s="16" t="s">
        <v>57</v>
      </c>
      <c r="N17" s="21" t="s">
        <v>84</v>
      </c>
      <c r="O17" s="20">
        <v>41851</v>
      </c>
      <c r="P17" s="21" t="s">
        <v>55</v>
      </c>
    </row>
    <row r="18" spans="2:16" ht="30" customHeight="1" x14ac:dyDescent="0.25">
      <c r="B18" s="23" t="str">
        <f>_xlfn.XLOOKUP(tbCoins[[#This Row],[Symbol]],tbCompanyNames[Yahoo Symbol],tbCompanyNames[Name])</f>
        <v>XMR (Monero)</v>
      </c>
      <c r="C18" s="26" t="s">
        <v>899</v>
      </c>
      <c r="D18" s="9">
        <v>17900000</v>
      </c>
      <c r="E18" s="7">
        <f>_xlfn.XLOOKUP(tbCoins[[#This Row],[Symbol]],qryAssets[Symbol],qryAssets[Price])</f>
        <v>354.43790000000001</v>
      </c>
      <c r="F18" s="10">
        <v>8797671000</v>
      </c>
      <c r="G18" s="9"/>
      <c r="H18" s="9">
        <v>2</v>
      </c>
      <c r="I18" s="11">
        <f>iTotalCap/tbCoins[[#This Row],[Circulating Supply]]/tbCoins[[#This Row],[Potential]]</f>
        <v>67239.212237541899</v>
      </c>
      <c r="J18" s="13">
        <f>tbCoins[[#This Row],[Curr. Price]]/tbCoins[[#This Row],[Max Value at Max Mkt Cap]]</f>
        <v>5.2712976283518309E-3</v>
      </c>
      <c r="K18" s="18">
        <v>4.32</v>
      </c>
      <c r="L18" s="18">
        <v>0.2</v>
      </c>
      <c r="M18" s="16" t="s">
        <v>58</v>
      </c>
      <c r="N18" s="21" t="s">
        <v>77</v>
      </c>
      <c r="O18" s="20">
        <v>41730</v>
      </c>
      <c r="P18" s="21"/>
    </row>
    <row r="19" spans="2:16" ht="30" customHeight="1" x14ac:dyDescent="0.25">
      <c r="B19" s="23" t="str">
        <f>_xlfn.XLOOKUP(tbCoins[[#This Row],[Symbol]],tbCompanyNames[Yahoo Symbol],tbCompanyNames[Name])</f>
        <v>XRP (Ripple)</v>
      </c>
      <c r="C19" s="23" t="s">
        <v>900</v>
      </c>
      <c r="D19" s="9">
        <v>45400000000</v>
      </c>
      <c r="E19" s="7">
        <f>_xlfn.XLOOKUP(tbCoins[[#This Row],[Symbol]],qryAssets[Symbol],qryAssets[Price])</f>
        <v>1.1924999999999999</v>
      </c>
      <c r="F19" s="10">
        <v>56302283075.480164</v>
      </c>
      <c r="G19" s="9"/>
      <c r="H19" s="9">
        <v>3</v>
      </c>
      <c r="I19" s="11">
        <f>iTotalCap/tbCoins[[#This Row],[Circulating Supply]]/tbCoins[[#This Row],[Potential]]</f>
        <v>17.673743011042585</v>
      </c>
      <c r="J19" s="13">
        <f>tbCoins[[#This Row],[Curr. Price]]/tbCoins[[#This Row],[Max Value at Max Mkt Cap]]</f>
        <v>6.7472973849111856E-2</v>
      </c>
      <c r="K19" s="18">
        <v>5.7118000000000002</v>
      </c>
      <c r="L19" s="18">
        <v>0.74419999999999997</v>
      </c>
      <c r="M19" s="16" t="s">
        <v>57</v>
      </c>
      <c r="N19" s="21" t="s">
        <v>82</v>
      </c>
      <c r="O19" s="20">
        <v>40909</v>
      </c>
      <c r="P19" s="21" t="s">
        <v>54</v>
      </c>
    </row>
    <row r="20" spans="2:16" ht="30" customHeight="1" x14ac:dyDescent="0.25">
      <c r="B20" s="23" t="str">
        <f>_xlfn.XLOOKUP(tbCoins[[#This Row],[Symbol]],tbCompanyNames[Yahoo Symbol],tbCompanyNames[Name])</f>
        <v>ZIL (Zilliqa)</v>
      </c>
      <c r="C20" s="26" t="s">
        <v>901</v>
      </c>
      <c r="D20" s="9">
        <v>11300000000</v>
      </c>
      <c r="E20" s="7">
        <f>_xlfn.XLOOKUP(tbCoins[[#This Row],[Symbol]],qryAssets[Symbol],qryAssets[Price])</f>
        <v>0.15765319999999999</v>
      </c>
      <c r="F20" s="10">
        <v>2938000000</v>
      </c>
      <c r="G20" s="9"/>
      <c r="H20" s="9">
        <v>4</v>
      </c>
      <c r="I20" s="11">
        <f>iTotalCap/tbCoins[[#This Row],[Circulating Supply]]/tbCoins[[#This Row],[Potential]]</f>
        <v>53.255836241238939</v>
      </c>
      <c r="J20" s="13">
        <f>tbCoins[[#This Row],[Curr. Price]]/tbCoins[[#This Row],[Max Value at Max Mkt Cap]]</f>
        <v>2.9602990231128961E-3</v>
      </c>
      <c r="K20" s="18">
        <v>23.090900000000001</v>
      </c>
      <c r="L20" s="18">
        <v>6.9999999999999999E-4</v>
      </c>
      <c r="M20" s="16" t="s">
        <v>57</v>
      </c>
      <c r="N20" s="21" t="s">
        <v>66</v>
      </c>
      <c r="O20" s="20">
        <v>43466</v>
      </c>
      <c r="P20" s="21"/>
    </row>
    <row r="21" spans="2:16" ht="9" customHeight="1" x14ac:dyDescent="0.25">
      <c r="B21" s="2"/>
      <c r="C21" s="2"/>
      <c r="K21" s="19"/>
      <c r="L21" s="19"/>
    </row>
    <row r="22" spans="2:16" ht="30" customHeight="1" x14ac:dyDescent="0.25">
      <c r="B22" s="12" t="s">
        <v>13</v>
      </c>
      <c r="C22" s="12"/>
    </row>
    <row r="23" spans="2:16" ht="30" customHeight="1" x14ac:dyDescent="0.25">
      <c r="B23" s="14" t="s">
        <v>16</v>
      </c>
      <c r="C23" s="14"/>
      <c r="F23" s="15">
        <v>2407163798104</v>
      </c>
    </row>
    <row r="24" spans="2:16" ht="30" customHeight="1" x14ac:dyDescent="0.25">
      <c r="B24" s="2"/>
      <c r="C24" s="2"/>
    </row>
    <row r="25" spans="2:16" ht="30" customHeight="1" x14ac:dyDescent="0.25">
      <c r="B25" s="31" t="s">
        <v>19</v>
      </c>
      <c r="C25" s="2" t="s">
        <v>30</v>
      </c>
      <c r="D25" s="33" t="s">
        <v>47</v>
      </c>
    </row>
    <row r="26" spans="2:16" ht="30" customHeight="1" x14ac:dyDescent="0.25">
      <c r="B26" s="32" t="s">
        <v>48</v>
      </c>
      <c r="D26" s="33" t="s">
        <v>20</v>
      </c>
    </row>
    <row r="27" spans="2:16" ht="30" customHeight="1" x14ac:dyDescent="0.25">
      <c r="B27" s="32" t="s">
        <v>49</v>
      </c>
      <c r="D27" s="33" t="s">
        <v>21</v>
      </c>
    </row>
    <row r="28" spans="2:16" ht="30" customHeight="1" x14ac:dyDescent="0.25">
      <c r="B28" s="32" t="s">
        <v>50</v>
      </c>
      <c r="D28" s="33" t="s">
        <v>51</v>
      </c>
    </row>
    <row r="29" spans="2:16" ht="30" customHeight="1" x14ac:dyDescent="0.25">
      <c r="B29" s="32" t="s">
        <v>52</v>
      </c>
      <c r="D29" s="33" t="s">
        <v>53</v>
      </c>
    </row>
    <row r="30" spans="2:16" ht="30" customHeight="1" x14ac:dyDescent="0.25">
      <c r="B30" s="38" t="s">
        <v>85</v>
      </c>
      <c r="C30" s="38"/>
      <c r="D30" s="39" t="s">
        <v>86</v>
      </c>
    </row>
    <row r="31" spans="2:16" ht="30" customHeight="1" x14ac:dyDescent="0.25">
      <c r="B31" s="38" t="s">
        <v>87</v>
      </c>
      <c r="C31" s="38"/>
      <c r="D31" s="39" t="s">
        <v>88</v>
      </c>
    </row>
    <row r="32" spans="2:16" ht="30" customHeight="1" x14ac:dyDescent="0.25">
      <c r="B32" s="38" t="s">
        <v>89</v>
      </c>
      <c r="C32" s="38"/>
      <c r="D32" s="39" t="s">
        <v>90</v>
      </c>
    </row>
    <row r="33" spans="2:4" ht="30" customHeight="1" x14ac:dyDescent="0.25">
      <c r="B33" s="65" t="s">
        <v>174</v>
      </c>
      <c r="C33" s="65"/>
      <c r="D33" s="66" t="s">
        <v>67</v>
      </c>
    </row>
    <row r="34" spans="2:4" ht="30" customHeight="1" x14ac:dyDescent="0.25">
      <c r="B34" s="65" t="s">
        <v>28</v>
      </c>
      <c r="C34" s="65"/>
      <c r="D34" s="66" t="s">
        <v>175</v>
      </c>
    </row>
    <row r="35" spans="2:4" ht="30" customHeight="1" x14ac:dyDescent="0.25">
      <c r="B35" s="65" t="s">
        <v>176</v>
      </c>
      <c r="C35" s="65"/>
      <c r="D35" s="66" t="s">
        <v>177</v>
      </c>
    </row>
    <row r="36" spans="2:4" ht="30" customHeight="1" x14ac:dyDescent="0.25">
      <c r="B36" s="65" t="s">
        <v>178</v>
      </c>
      <c r="C36" s="65"/>
      <c r="D36" s="66" t="s">
        <v>179</v>
      </c>
    </row>
    <row r="37" spans="2:4" ht="30" customHeight="1" x14ac:dyDescent="0.25">
      <c r="B37" s="65" t="s">
        <v>180</v>
      </c>
      <c r="C37" s="65"/>
      <c r="D37" s="66" t="s">
        <v>181</v>
      </c>
    </row>
    <row r="38" spans="2:4" ht="30" customHeight="1" x14ac:dyDescent="0.25">
      <c r="B38" s="65" t="s">
        <v>182</v>
      </c>
      <c r="C38" s="65"/>
      <c r="D38" s="66" t="s">
        <v>183</v>
      </c>
    </row>
    <row r="39" spans="2:4" ht="30" customHeight="1" x14ac:dyDescent="0.25">
      <c r="B39" s="65" t="s">
        <v>184</v>
      </c>
      <c r="C39" s="65"/>
      <c r="D39" s="66" t="s">
        <v>185</v>
      </c>
    </row>
    <row r="40" spans="2:4" ht="30" customHeight="1" x14ac:dyDescent="0.25">
      <c r="B40" s="65" t="s">
        <v>186</v>
      </c>
      <c r="C40" s="65"/>
      <c r="D40" s="66" t="s">
        <v>187</v>
      </c>
    </row>
    <row r="41" spans="2:4" ht="30" customHeight="1" x14ac:dyDescent="0.25">
      <c r="B41" s="65" t="s">
        <v>188</v>
      </c>
      <c r="C41" s="65"/>
      <c r="D41" s="66" t="s">
        <v>189</v>
      </c>
    </row>
    <row r="42" spans="2:4" ht="30" customHeight="1" x14ac:dyDescent="0.25">
      <c r="B42" s="65" t="s">
        <v>190</v>
      </c>
      <c r="C42" s="65"/>
      <c r="D42" s="66" t="s">
        <v>191</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C13B8-1ED5-4AFE-A0E7-83EE8D217E2A}">
  <dimension ref="B1:D29"/>
  <sheetViews>
    <sheetView showGridLines="0" topLeftCell="A13" workbookViewId="0">
      <selection activeCell="B29" sqref="B29"/>
    </sheetView>
  </sheetViews>
  <sheetFormatPr defaultColWidth="8.85546875" defaultRowHeight="31.9" customHeight="1" x14ac:dyDescent="0.25"/>
  <cols>
    <col min="1" max="1" width="1.140625" style="77" customWidth="1"/>
    <col min="2" max="2" width="24.28515625" style="77" bestFit="1" customWidth="1"/>
    <col min="3" max="3" width="11.5703125" style="77" customWidth="1"/>
    <col min="4" max="4" width="27" style="77" customWidth="1"/>
    <col min="5" max="16384" width="8.85546875" style="77"/>
  </cols>
  <sheetData>
    <row r="1" spans="2:4" ht="6" customHeight="1" x14ac:dyDescent="0.25"/>
    <row r="2" spans="2:4" ht="31.9" customHeight="1" x14ac:dyDescent="0.25">
      <c r="B2" s="79" t="s">
        <v>92</v>
      </c>
      <c r="C2" s="79"/>
    </row>
    <row r="3" spans="2:4" ht="31.9" customHeight="1" x14ac:dyDescent="0.25">
      <c r="B3" s="77" t="s">
        <v>93</v>
      </c>
      <c r="C3" s="77" t="s">
        <v>158</v>
      </c>
      <c r="D3" s="77" t="s">
        <v>94</v>
      </c>
    </row>
    <row r="4" spans="2:4" ht="31.9" customHeight="1" x14ac:dyDescent="0.25">
      <c r="B4" s="77" t="s">
        <v>113</v>
      </c>
      <c r="C4" s="77" t="s">
        <v>160</v>
      </c>
      <c r="D4" s="77" t="s">
        <v>26</v>
      </c>
    </row>
    <row r="5" spans="2:4" ht="31.9" customHeight="1" x14ac:dyDescent="0.25">
      <c r="B5" s="77" t="s">
        <v>120</v>
      </c>
      <c r="C5" s="77" t="s">
        <v>159</v>
      </c>
      <c r="D5" s="77" t="s">
        <v>61</v>
      </c>
    </row>
    <row r="6" spans="2:4" ht="31.9" customHeight="1" x14ac:dyDescent="0.25">
      <c r="B6" s="77" t="s">
        <v>111</v>
      </c>
      <c r="C6" s="77" t="s">
        <v>160</v>
      </c>
      <c r="D6" s="77" t="s">
        <v>91</v>
      </c>
    </row>
    <row r="7" spans="2:4" ht="31.9" customHeight="1" x14ac:dyDescent="0.25">
      <c r="B7" s="77" t="s">
        <v>96</v>
      </c>
      <c r="C7" s="77" t="s">
        <v>159</v>
      </c>
      <c r="D7" s="77" t="s">
        <v>98</v>
      </c>
    </row>
    <row r="8" spans="2:4" ht="31.9" customHeight="1" x14ac:dyDescent="0.25">
      <c r="B8" s="77" t="s">
        <v>112</v>
      </c>
      <c r="C8" s="77" t="s">
        <v>160</v>
      </c>
      <c r="D8" s="77" t="s">
        <v>26</v>
      </c>
    </row>
    <row r="9" spans="2:4" ht="31.9" customHeight="1" x14ac:dyDescent="0.25">
      <c r="B9" s="77" t="s">
        <v>101</v>
      </c>
      <c r="C9" s="77" t="s">
        <v>159</v>
      </c>
      <c r="D9" s="77" t="s">
        <v>102</v>
      </c>
    </row>
    <row r="10" spans="2:4" ht="31.9" customHeight="1" x14ac:dyDescent="0.25">
      <c r="B10" s="77" t="s">
        <v>115</v>
      </c>
      <c r="C10" s="77" t="s">
        <v>159</v>
      </c>
    </row>
    <row r="11" spans="2:4" ht="31.9" customHeight="1" x14ac:dyDescent="0.25">
      <c r="B11" s="77" t="s">
        <v>99</v>
      </c>
      <c r="C11" s="77" t="s">
        <v>159</v>
      </c>
      <c r="D11" s="77" t="s">
        <v>100</v>
      </c>
    </row>
    <row r="12" spans="2:4" ht="31.9" customHeight="1" x14ac:dyDescent="0.25">
      <c r="B12" s="77" t="s">
        <v>95</v>
      </c>
      <c r="C12" s="77" t="s">
        <v>159</v>
      </c>
      <c r="D12" s="77" t="s">
        <v>103</v>
      </c>
    </row>
    <row r="13" spans="2:4" ht="31.9" customHeight="1" x14ac:dyDescent="0.25">
      <c r="B13" s="77" t="s">
        <v>97</v>
      </c>
      <c r="C13" s="77" t="s">
        <v>161</v>
      </c>
      <c r="D13" s="77" t="s">
        <v>106</v>
      </c>
    </row>
    <row r="14" spans="2:4" ht="31.9" customHeight="1" x14ac:dyDescent="0.25">
      <c r="B14" s="77" t="s">
        <v>105</v>
      </c>
      <c r="C14" s="77" t="s">
        <v>162</v>
      </c>
      <c r="D14" s="77" t="s">
        <v>46</v>
      </c>
    </row>
    <row r="15" spans="2:4" ht="31.9" customHeight="1" x14ac:dyDescent="0.25">
      <c r="B15" s="77" t="s">
        <v>104</v>
      </c>
      <c r="C15" s="77" t="s">
        <v>162</v>
      </c>
      <c r="D15" s="77" t="s">
        <v>45</v>
      </c>
    </row>
    <row r="16" spans="2:4" ht="31.9" customHeight="1" x14ac:dyDescent="0.25">
      <c r="B16" s="77" t="s">
        <v>147</v>
      </c>
      <c r="C16" s="77" t="s">
        <v>161</v>
      </c>
    </row>
    <row r="17" spans="2:4" ht="31.9" customHeight="1" x14ac:dyDescent="0.25">
      <c r="B17" s="77" t="s">
        <v>125</v>
      </c>
      <c r="C17" s="77" t="s">
        <v>161</v>
      </c>
      <c r="D17" s="77" t="s">
        <v>126</v>
      </c>
    </row>
    <row r="18" spans="2:4" ht="31.9" customHeight="1" x14ac:dyDescent="0.25">
      <c r="B18" s="77" t="s">
        <v>121</v>
      </c>
      <c r="C18" s="77" t="s">
        <v>161</v>
      </c>
      <c r="D18" s="142" t="s">
        <v>122</v>
      </c>
    </row>
    <row r="19" spans="2:4" ht="31.9" customHeight="1" x14ac:dyDescent="0.25">
      <c r="B19" s="77" t="s">
        <v>123</v>
      </c>
      <c r="C19" s="77" t="s">
        <v>161</v>
      </c>
      <c r="D19" s="77" t="s">
        <v>124</v>
      </c>
    </row>
    <row r="20" spans="2:4" ht="31.9" customHeight="1" x14ac:dyDescent="0.25">
      <c r="B20" s="77" t="s">
        <v>114</v>
      </c>
      <c r="C20" s="77" t="s">
        <v>160</v>
      </c>
      <c r="D20" s="77" t="s">
        <v>26</v>
      </c>
    </row>
    <row r="21" spans="2:4" ht="31.9" customHeight="1" x14ac:dyDescent="0.25">
      <c r="B21" s="77" t="s">
        <v>119</v>
      </c>
      <c r="C21" s="77" t="s">
        <v>159</v>
      </c>
    </row>
    <row r="22" spans="2:4" ht="31.9" customHeight="1" x14ac:dyDescent="0.25">
      <c r="B22" s="77" t="s">
        <v>198</v>
      </c>
      <c r="C22" s="77" t="s">
        <v>162</v>
      </c>
      <c r="D22" s="77" t="s">
        <v>199</v>
      </c>
    </row>
    <row r="23" spans="2:4" ht="31.9" customHeight="1" x14ac:dyDescent="0.25">
      <c r="B23" s="77" t="s">
        <v>192</v>
      </c>
      <c r="C23" s="77" t="s">
        <v>161</v>
      </c>
      <c r="D23" s="77" t="s">
        <v>200</v>
      </c>
    </row>
    <row r="24" spans="2:4" ht="31.9" customHeight="1" x14ac:dyDescent="0.25">
      <c r="B24" s="77" t="s">
        <v>203</v>
      </c>
      <c r="C24" s="77" t="s">
        <v>161</v>
      </c>
      <c r="D24" s="77" t="s">
        <v>204</v>
      </c>
    </row>
    <row r="25" spans="2:4" ht="31.9" customHeight="1" x14ac:dyDescent="0.25">
      <c r="B25" s="77" t="s">
        <v>208</v>
      </c>
      <c r="C25" s="77" t="s">
        <v>161</v>
      </c>
      <c r="D25" s="116" t="s">
        <v>212</v>
      </c>
    </row>
    <row r="26" spans="2:4" ht="31.9" customHeight="1" x14ac:dyDescent="0.25">
      <c r="B26" s="77" t="s">
        <v>209</v>
      </c>
      <c r="C26" s="77" t="s">
        <v>160</v>
      </c>
      <c r="D26" s="77" t="s">
        <v>26</v>
      </c>
    </row>
    <row r="27" spans="2:4" ht="31.9" customHeight="1" x14ac:dyDescent="0.25">
      <c r="B27" s="116" t="s">
        <v>211</v>
      </c>
      <c r="C27" s="77" t="s">
        <v>161</v>
      </c>
      <c r="D27" s="116" t="s">
        <v>213</v>
      </c>
    </row>
    <row r="28" spans="2:4" ht="31.9" customHeight="1" x14ac:dyDescent="0.25">
      <c r="B28" s="161" t="s">
        <v>222</v>
      </c>
      <c r="C28" s="116" t="s">
        <v>161</v>
      </c>
      <c r="D28" s="116" t="s">
        <v>214</v>
      </c>
    </row>
    <row r="29" spans="2:4" ht="31.9" customHeight="1" x14ac:dyDescent="0.25">
      <c r="B29" s="161" t="s">
        <v>220</v>
      </c>
      <c r="C29" s="161" t="s">
        <v>221</v>
      </c>
      <c r="D29" s="166" t="s">
        <v>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82C-E70A-4A0B-8CCF-66A4E7318B9B}">
  <dimension ref="B1:K31"/>
  <sheetViews>
    <sheetView showGridLines="0" topLeftCell="A16" workbookViewId="0">
      <selection activeCell="K12" sqref="K12"/>
    </sheetView>
  </sheetViews>
  <sheetFormatPr defaultColWidth="8.85546875" defaultRowHeight="31.9" customHeight="1" x14ac:dyDescent="0.25"/>
  <cols>
    <col min="1" max="1" width="1.140625" style="77" customWidth="1"/>
    <col min="2" max="10" width="11.7109375" style="77" customWidth="1"/>
    <col min="11" max="11" width="21.7109375" style="77" customWidth="1"/>
    <col min="12" max="14" width="10.7109375" style="77" customWidth="1"/>
    <col min="15" max="16384" width="8.85546875" style="77"/>
  </cols>
  <sheetData>
    <row r="1" spans="2:11" ht="6" customHeight="1" x14ac:dyDescent="0.25"/>
    <row r="2" spans="2:11" ht="31.9" customHeight="1" x14ac:dyDescent="0.25">
      <c r="B2" s="81" t="s">
        <v>79</v>
      </c>
      <c r="C2" s="82"/>
      <c r="D2" s="76"/>
      <c r="E2" s="76"/>
      <c r="F2" s="76"/>
      <c r="G2" s="76"/>
    </row>
    <row r="3" spans="2:11" ht="31.9" customHeight="1" x14ac:dyDescent="0.25">
      <c r="B3" s="52" t="s">
        <v>224</v>
      </c>
      <c r="C3" s="48" t="s">
        <v>80</v>
      </c>
      <c r="D3" s="48" t="s">
        <v>81</v>
      </c>
      <c r="G3" s="76"/>
    </row>
    <row r="4" spans="2:11" ht="31.9" customHeight="1" x14ac:dyDescent="0.25">
      <c r="B4" s="191" t="s">
        <v>892</v>
      </c>
      <c r="C4" s="83">
        <v>3.9890000000000002E-2</v>
      </c>
      <c r="D4" s="84">
        <f>_xlfn.XLOOKUP(tbPriceCalculator[[#This Row],[Symbol]],qryAssets[Symbol],qryAssets[Price])*tbPriceCalculator[[#This Row],[Amount]]</f>
        <v>133.09951898200001</v>
      </c>
      <c r="G4" s="76"/>
    </row>
    <row r="5" spans="2:11" ht="31.9" customHeight="1" x14ac:dyDescent="0.25">
      <c r="B5" s="82"/>
      <c r="C5" s="82"/>
      <c r="D5" s="76"/>
      <c r="E5" s="76"/>
      <c r="F5" s="76"/>
      <c r="G5" s="76"/>
    </row>
    <row r="6" spans="2:11" ht="31.9" customHeight="1" x14ac:dyDescent="0.25">
      <c r="B6" s="81" t="s">
        <v>142</v>
      </c>
      <c r="D6" s="76"/>
      <c r="E6" s="76"/>
      <c r="F6" s="76"/>
      <c r="G6" s="76"/>
    </row>
    <row r="7" spans="2:11" ht="31.9" customHeight="1" x14ac:dyDescent="0.25">
      <c r="B7" s="76" t="s">
        <v>143</v>
      </c>
      <c r="C7" s="76" t="s">
        <v>144</v>
      </c>
      <c r="D7" s="76" t="s">
        <v>145</v>
      </c>
      <c r="E7" s="76" t="s">
        <v>146</v>
      </c>
    </row>
    <row r="8" spans="2:11" ht="31.9" customHeight="1" x14ac:dyDescent="0.25">
      <c r="B8" s="85">
        <v>300</v>
      </c>
      <c r="C8" s="85">
        <v>288</v>
      </c>
      <c r="D8" s="86">
        <f>B8-C8</f>
        <v>12</v>
      </c>
      <c r="E8" s="87">
        <f>D8/B8</f>
        <v>0.04</v>
      </c>
    </row>
    <row r="9" spans="2:11" ht="31.9" customHeight="1" x14ac:dyDescent="0.25">
      <c r="D9" s="76"/>
      <c r="E9" s="76"/>
      <c r="F9" s="76"/>
      <c r="G9" s="76"/>
    </row>
    <row r="10" spans="2:11" ht="31.9" customHeight="1" x14ac:dyDescent="0.25">
      <c r="B10" s="81" t="s">
        <v>148</v>
      </c>
      <c r="D10" s="76"/>
      <c r="E10" s="76"/>
      <c r="F10" s="76"/>
      <c r="G10" s="76"/>
    </row>
    <row r="11" spans="2:11" ht="31.9" customHeight="1" x14ac:dyDescent="0.25">
      <c r="B11" s="88" t="s">
        <v>3</v>
      </c>
      <c r="C11" s="88" t="s">
        <v>150</v>
      </c>
      <c r="D11" s="89" t="s">
        <v>149</v>
      </c>
      <c r="E11" s="89" t="s">
        <v>156</v>
      </c>
      <c r="F11" s="89" t="s">
        <v>155</v>
      </c>
      <c r="G11" s="89" t="s">
        <v>153</v>
      </c>
      <c r="H11" s="89" t="s">
        <v>152</v>
      </c>
      <c r="I11" s="89" t="s">
        <v>151</v>
      </c>
      <c r="J11" s="89" t="s">
        <v>157</v>
      </c>
      <c r="K11" s="201" t="s">
        <v>110</v>
      </c>
    </row>
    <row r="12" spans="2:11" ht="31.9" customHeight="1" x14ac:dyDescent="0.25">
      <c r="B12" s="90">
        <v>44332</v>
      </c>
      <c r="C12" s="91">
        <v>16800</v>
      </c>
      <c r="D12" s="91">
        <v>16335.606671922698</v>
      </c>
      <c r="E12" s="92">
        <v>0</v>
      </c>
      <c r="F12" s="93">
        <f>tbPortfolioHistory[[#This Row],[Daily G/L $]]/tbPortfolioHistory[[#This Row],[Portfolio $]]</f>
        <v>0</v>
      </c>
      <c r="G12" s="92">
        <f>tbPortfolioHistory[[#This Row],[Portfolio $]]-tbPortfolioHistory[[#This Row],[Book Value]]</f>
        <v>-464.3933280773017</v>
      </c>
      <c r="H12" s="93">
        <f>tbPortfolioHistory[[#This Row],[Portfolio G/L $]]/tbPortfolioHistory[[#This Row],[Book Value]]</f>
        <v>-2.7642460004601292E-2</v>
      </c>
      <c r="I12" s="94">
        <v>-7.8799999999999995E-2</v>
      </c>
      <c r="J12" s="95">
        <f>tbPortfolioHistory[[#This Row],[Daily G/L %]]-tbPortfolioHistory[[#This Row],[Market G/L]]</f>
        <v>7.8799999999999995E-2</v>
      </c>
      <c r="K12" s="203"/>
    </row>
    <row r="13" spans="2:11" ht="31.9" customHeight="1" x14ac:dyDescent="0.25">
      <c r="B13" s="90">
        <v>44333</v>
      </c>
      <c r="C13" s="91">
        <v>16800</v>
      </c>
      <c r="D13" s="91">
        <v>15883.951038375224</v>
      </c>
      <c r="E13" s="92">
        <f>tbPortfolioHistory[[#This Row],[Portfolio $]]-D12-(tbPortfolioHistory[[#This Row],[Book Value]]-C12)</f>
        <v>-451.65563354747428</v>
      </c>
      <c r="F13" s="93">
        <f>tbPortfolioHistory[[#This Row],[Daily G/L $]]/tbPortfolioHistory[[#This Row],[Portfolio $]]</f>
        <v>-2.8434715799380499E-2</v>
      </c>
      <c r="G13" s="92">
        <f>tbPortfolioHistory[[#This Row],[Portfolio $]]-tbPortfolioHistory[[#This Row],[Book Value]]</f>
        <v>-916.04896162477598</v>
      </c>
      <c r="H13" s="93">
        <f>tbPortfolioHistory[[#This Row],[Portfolio G/L $]]/tbPortfolioHistory[[#This Row],[Book Value]]</f>
        <v>-5.4526723906236668E-2</v>
      </c>
      <c r="I13" s="94">
        <v>-8.8700000000000001E-2</v>
      </c>
      <c r="J13" s="95">
        <f>tbPortfolioHistory[[#This Row],[Daily G/L %]]-tbPortfolioHistory[[#This Row],[Market G/L]]</f>
        <v>6.0265284200619502E-2</v>
      </c>
      <c r="K13" s="203"/>
    </row>
    <row r="14" spans="2:11" ht="31.9" customHeight="1" x14ac:dyDescent="0.25">
      <c r="B14" s="90">
        <v>44334</v>
      </c>
      <c r="C14" s="91">
        <v>16800</v>
      </c>
      <c r="D14" s="91">
        <v>15931.735031440592</v>
      </c>
      <c r="E14" s="92">
        <f>tbPortfolioHistory[[#This Row],[Portfolio $]]-D13-(tbPortfolioHistory[[#This Row],[Book Value]]-C13)</f>
        <v>47.783993065368122</v>
      </c>
      <c r="F14" s="93">
        <f>tbPortfolioHistory[[#This Row],[Daily G/L $]]/tbPortfolioHistory[[#This Row],[Portfolio $]]</f>
        <v>2.99929624557956E-3</v>
      </c>
      <c r="G14" s="92">
        <f>tbPortfolioHistory[[#This Row],[Portfolio $]]-tbPortfolioHistory[[#This Row],[Book Value]]</f>
        <v>-868.26496855940786</v>
      </c>
      <c r="H14" s="93">
        <f>tbPortfolioHistory[[#This Row],[Portfolio G/L $]]/tbPortfolioHistory[[#This Row],[Book Value]]</f>
        <v>-5.1682438604726662E-2</v>
      </c>
      <c r="I14" s="94">
        <v>-1E-3</v>
      </c>
      <c r="J14" s="95">
        <f>tbPortfolioHistory[[#This Row],[Daily G/L %]]-tbPortfolioHistory[[#This Row],[Market G/L]]</f>
        <v>3.9992962455795596E-3</v>
      </c>
      <c r="K14" s="203"/>
    </row>
    <row r="15" spans="2:11" ht="31.9" customHeight="1" x14ac:dyDescent="0.25">
      <c r="B15" s="90">
        <v>44335</v>
      </c>
      <c r="C15" s="91">
        <v>19800</v>
      </c>
      <c r="D15" s="91">
        <v>15931.735031440592</v>
      </c>
      <c r="E15" s="92">
        <f>tbPortfolioHistory[[#This Row],[Portfolio $]]-D14-(tbPortfolioHistory[[#This Row],[Book Value]]-C14)</f>
        <v>-3000</v>
      </c>
      <c r="F15" s="93">
        <f>tbPortfolioHistory[[#This Row],[Daily G/L $]]/tbPortfolioHistory[[#This Row],[Portfolio $]]</f>
        <v>-0.18830340788869696</v>
      </c>
      <c r="G15" s="92">
        <f>tbPortfolioHistory[[#This Row],[Portfolio $]]-tbPortfolioHistory[[#This Row],[Book Value]]</f>
        <v>-3868.2649685594079</v>
      </c>
      <c r="H15" s="93">
        <f>tbPortfolioHistory[[#This Row],[Portfolio G/L $]]/tbPortfolioHistory[[#This Row],[Book Value]]</f>
        <v>-0.19536691760401051</v>
      </c>
      <c r="I15" s="94">
        <v>-0.27089999999999997</v>
      </c>
      <c r="J15" s="95">
        <f>tbPortfolioHistory[[#This Row],[Daily G/L %]]-tbPortfolioHistory[[#This Row],[Market G/L]]</f>
        <v>8.2596592111303019E-2</v>
      </c>
      <c r="K15" s="203"/>
    </row>
    <row r="16" spans="2:11" ht="31.9" customHeight="1" x14ac:dyDescent="0.25">
      <c r="B16" s="90">
        <v>44336</v>
      </c>
      <c r="C16" s="91">
        <v>19800</v>
      </c>
      <c r="D16" s="91">
        <v>16641.728915810447</v>
      </c>
      <c r="E16" s="92">
        <f>tbPortfolioHistory[[#This Row],[Portfolio $]]-D15-(tbPortfolioHistory[[#This Row],[Book Value]]-C15)</f>
        <v>709.99388436985464</v>
      </c>
      <c r="F16" s="93">
        <f>tbPortfolioHistory[[#This Row],[Daily G/L $]]/tbPortfolioHistory[[#This Row],[Portfolio $]]</f>
        <v>4.2663468919706182E-2</v>
      </c>
      <c r="G16" s="92">
        <f>tbPortfolioHistory[[#This Row],[Portfolio $]]-tbPortfolioHistory[[#This Row],[Book Value]]</f>
        <v>-3158.2710841895532</v>
      </c>
      <c r="H16" s="93">
        <f>tbPortfolioHistory[[#This Row],[Portfolio G/L $]]/tbPortfolioHistory[[#This Row],[Book Value]]</f>
        <v>-0.159508640615634</v>
      </c>
      <c r="I16" s="94">
        <v>1.7600000000000001E-2</v>
      </c>
      <c r="J16" s="95">
        <f>tbPortfolioHistory[[#This Row],[Daily G/L %]]-tbPortfolioHistory[[#This Row],[Market G/L]]</f>
        <v>2.5063468919706181E-2</v>
      </c>
      <c r="K16" s="203"/>
    </row>
    <row r="17" spans="2:11" ht="31.9" customHeight="1" x14ac:dyDescent="0.25">
      <c r="B17" s="90">
        <v>44337</v>
      </c>
      <c r="C17" s="91">
        <v>22800</v>
      </c>
      <c r="D17" s="91">
        <v>17088.715151071876</v>
      </c>
      <c r="E17" s="92">
        <f>tbPortfolioHistory[[#This Row],[Portfolio $]]-D16-(tbPortfolioHistory[[#This Row],[Book Value]]-C16)</f>
        <v>-2553.0137647385709</v>
      </c>
      <c r="F17" s="93">
        <f>tbPortfolioHistory[[#This Row],[Daily G/L $]]/tbPortfolioHistory[[#This Row],[Portfolio $]]</f>
        <v>-0.1493976429572843</v>
      </c>
      <c r="G17" s="92">
        <f>tbPortfolioHistory[[#This Row],[Portfolio $]]-tbPortfolioHistory[[#This Row],[Book Value]]</f>
        <v>-5711.2848489281241</v>
      </c>
      <c r="H17" s="93">
        <f>tbPortfolioHistory[[#This Row],[Portfolio G/L $]]/tbPortfolioHistory[[#This Row],[Book Value]]</f>
        <v>-0.25049494951439139</v>
      </c>
      <c r="I17" s="94">
        <v>-5.7500000000000002E-2</v>
      </c>
      <c r="J17" s="95">
        <f>tbPortfolioHistory[[#This Row],[Daily G/L %]]-tbPortfolioHistory[[#This Row],[Market G/L]]</f>
        <v>-9.1897642957284309E-2</v>
      </c>
      <c r="K17" s="203"/>
    </row>
    <row r="18" spans="2:11" ht="31.9" customHeight="1" x14ac:dyDescent="0.25">
      <c r="B18" s="90">
        <v>44338</v>
      </c>
      <c r="C18" s="91">
        <v>22800</v>
      </c>
      <c r="D18" s="91">
        <v>16271.96167012043</v>
      </c>
      <c r="E18" s="92">
        <f>tbPortfolioHistory[[#This Row],[Portfolio $]]-D17-(tbPortfolioHistory[[#This Row],[Book Value]]-C17)</f>
        <v>-816.75348095144545</v>
      </c>
      <c r="F18" s="93">
        <f>tbPortfolioHistory[[#This Row],[Daily G/L $]]/tbPortfolioHistory[[#This Row],[Portfolio $]]</f>
        <v>-5.0193916228995182E-2</v>
      </c>
      <c r="G18" s="92">
        <f>tbPortfolioHistory[[#This Row],[Portfolio $]]-tbPortfolioHistory[[#This Row],[Book Value]]</f>
        <v>-6528.0383298795696</v>
      </c>
      <c r="H18" s="93">
        <f>tbPortfolioHistory[[#This Row],[Portfolio G/L $]]/tbPortfolioHistory[[#This Row],[Book Value]]</f>
        <v>-0.28631747060875307</v>
      </c>
      <c r="I18" s="94">
        <v>-0.1038</v>
      </c>
      <c r="J18" s="95">
        <f>tbPortfolioHistory[[#This Row],[Daily G/L %]]-tbPortfolioHistory[[#This Row],[Market G/L]]</f>
        <v>5.3606083771004821E-2</v>
      </c>
      <c r="K18" s="203"/>
    </row>
    <row r="19" spans="2:11" ht="31.9" customHeight="1" x14ac:dyDescent="0.25">
      <c r="B19" s="90">
        <v>44339</v>
      </c>
      <c r="C19" s="91">
        <v>26175</v>
      </c>
      <c r="D19" s="91">
        <v>18019.343726283922</v>
      </c>
      <c r="E19" s="92">
        <f>tbPortfolioHistory[[#This Row],[Portfolio $]]-D18-(tbPortfolioHistory[[#This Row],[Book Value]]-C18)</f>
        <v>-1627.6179438365089</v>
      </c>
      <c r="F19" s="93">
        <f>tbPortfolioHistory[[#This Row],[Daily G/L $]]/tbPortfolioHistory[[#This Row],[Portfolio $]]</f>
        <v>-9.032614997306386E-2</v>
      </c>
      <c r="G19" s="92">
        <f>tbPortfolioHistory[[#This Row],[Portfolio $]]-tbPortfolioHistory[[#This Row],[Book Value]]</f>
        <v>-8155.6562737160784</v>
      </c>
      <c r="H19" s="93">
        <f>tbPortfolioHistory[[#This Row],[Portfolio G/L $]]/tbPortfolioHistory[[#This Row],[Book Value]]</f>
        <v>-0.31158190157463528</v>
      </c>
      <c r="I19" s="94">
        <v>-4.1300000000000003E-2</v>
      </c>
      <c r="J19" s="95">
        <f>tbPortfolioHistory[[#This Row],[Daily G/L %]]-tbPortfolioHistory[[#This Row],[Market G/L]]</f>
        <v>-4.9026149973063857E-2</v>
      </c>
      <c r="K19" s="203"/>
    </row>
    <row r="20" spans="2:11" ht="31.9" customHeight="1" x14ac:dyDescent="0.25">
      <c r="B20" s="98">
        <v>44340</v>
      </c>
      <c r="C20" s="91">
        <v>26175</v>
      </c>
      <c r="D20" s="99">
        <v>22483.279569643342</v>
      </c>
      <c r="E20" s="92">
        <f>tbPortfolioHistory[[#This Row],[Portfolio $]]-D19-(tbPortfolioHistory[[#This Row],[Book Value]]-C19)</f>
        <v>4463.9358433594207</v>
      </c>
      <c r="F20" s="101">
        <f>tbPortfolioHistory[[#This Row],[Daily G/L $]]/tbPortfolioHistory[[#This Row],[Portfolio $]]</f>
        <v>0.19854469315884743</v>
      </c>
      <c r="G20" s="100">
        <f>tbPortfolioHistory[[#This Row],[Portfolio $]]-tbPortfolioHistory[[#This Row],[Book Value]]</f>
        <v>-3691.7204303566577</v>
      </c>
      <c r="H20" s="101">
        <f>tbPortfolioHistory[[#This Row],[Portfolio G/L $]]/tbPortfolioHistory[[#This Row],[Book Value]]</f>
        <v>-0.1410399400327281</v>
      </c>
      <c r="I20" s="102">
        <v>0.17419999999999999</v>
      </c>
      <c r="J20" s="103">
        <f>tbPortfolioHistory[[#This Row],[Daily G/L %]]-tbPortfolioHistory[[#This Row],[Market G/L]]</f>
        <v>2.4344693158847436E-2</v>
      </c>
      <c r="K20" s="203"/>
    </row>
    <row r="21" spans="2:11" ht="31.9" customHeight="1" x14ac:dyDescent="0.25">
      <c r="B21" s="104">
        <v>44341</v>
      </c>
      <c r="C21" s="91">
        <v>26175</v>
      </c>
      <c r="D21" s="105">
        <v>21570.848935901442</v>
      </c>
      <c r="E21" s="92">
        <f>tbPortfolioHistory[[#This Row],[Portfolio $]]-D20-(tbPortfolioHistory[[#This Row],[Book Value]]-C20)</f>
        <v>-912.43063374190024</v>
      </c>
      <c r="F21" s="107">
        <f>tbPortfolioHistory[[#This Row],[Daily G/L $]]/tbPortfolioHistory[[#This Row],[Portfolio $]]</f>
        <v>-4.2299245451730756E-2</v>
      </c>
      <c r="G21" s="106">
        <f>tbPortfolioHistory[[#This Row],[Portfolio $]]-tbPortfolioHistory[[#This Row],[Book Value]]</f>
        <v>-4604.151064098558</v>
      </c>
      <c r="H21" s="107">
        <f>tbPortfolioHistory[[#This Row],[Portfolio G/L $]]/tbPortfolioHistory[[#This Row],[Book Value]]</f>
        <v>-0.17589879901045111</v>
      </c>
      <c r="I21" s="108">
        <v>-3.4500000000000003E-2</v>
      </c>
      <c r="J21" s="109">
        <f>tbPortfolioHistory[[#This Row],[Daily G/L %]]-tbPortfolioHistory[[#This Row],[Market G/L]]</f>
        <v>-7.7992454517307533E-3</v>
      </c>
      <c r="K21" s="203"/>
    </row>
    <row r="22" spans="2:11" ht="31.9" customHeight="1" x14ac:dyDescent="0.25">
      <c r="B22" s="110">
        <v>44342</v>
      </c>
      <c r="C22" s="91">
        <v>26175</v>
      </c>
      <c r="D22" s="111">
        <v>22626.567539191819</v>
      </c>
      <c r="E22" s="92">
        <f>tbPortfolioHistory[[#This Row],[Portfolio $]]-D21-(tbPortfolioHistory[[#This Row],[Book Value]]-C21)</f>
        <v>1055.7186032903774</v>
      </c>
      <c r="F22" s="113">
        <f>tbPortfolioHistory[[#This Row],[Daily G/L $]]/tbPortfolioHistory[[#This Row],[Portfolio $]]</f>
        <v>4.6658363070834812E-2</v>
      </c>
      <c r="G22" s="112">
        <f>tbPortfolioHistory[[#This Row],[Portfolio $]]-tbPortfolioHistory[[#This Row],[Book Value]]</f>
        <v>-3548.4324608081806</v>
      </c>
      <c r="H22" s="113">
        <f>tbPortfolioHistory[[#This Row],[Portfolio G/L $]]/tbPortfolioHistory[[#This Row],[Book Value]]</f>
        <v>-0.13556571005952933</v>
      </c>
      <c r="I22" s="114">
        <v>-2.5700000000000001E-2</v>
      </c>
      <c r="J22" s="115">
        <f>tbPortfolioHistory[[#This Row],[Daily G/L %]]-tbPortfolioHistory[[#This Row],[Market G/L]]</f>
        <v>7.2358363070834819E-2</v>
      </c>
      <c r="K22" s="203"/>
    </row>
    <row r="23" spans="2:11" ht="31.9" customHeight="1" x14ac:dyDescent="0.25">
      <c r="B23" s="119">
        <v>44343</v>
      </c>
      <c r="C23" s="120">
        <v>26325</v>
      </c>
      <c r="D23" s="120">
        <v>22550.893226069424</v>
      </c>
      <c r="E23" s="92">
        <f>tbPortfolioHistory[[#This Row],[Portfolio $]]-D22-(tbPortfolioHistory[[#This Row],[Book Value]]-C22)</f>
        <v>-225.67431312239569</v>
      </c>
      <c r="F23" s="122">
        <f>tbPortfolioHistory[[#This Row],[Daily G/L $]]/tbPortfolioHistory[[#This Row],[Portfolio $]]</f>
        <v>-1.0007333672331448E-2</v>
      </c>
      <c r="G23" s="121">
        <f>tbPortfolioHistory[[#This Row],[Portfolio $]]-tbPortfolioHistory[[#This Row],[Book Value]]</f>
        <v>-3774.1067739305763</v>
      </c>
      <c r="H23" s="122">
        <f>tbPortfolioHistory[[#This Row],[Portfolio G/L $]]/tbPortfolioHistory[[#This Row],[Book Value]]</f>
        <v>-0.14336587935158884</v>
      </c>
      <c r="I23" s="123">
        <v>-2.47E-2</v>
      </c>
      <c r="J23" s="124">
        <f>tbPortfolioHistory[[#This Row],[Daily G/L %]]-tbPortfolioHistory[[#This Row],[Market G/L]]</f>
        <v>1.4692666327668552E-2</v>
      </c>
      <c r="K23" s="203"/>
    </row>
    <row r="24" spans="2:11" ht="31.9" customHeight="1" x14ac:dyDescent="0.25">
      <c r="B24" s="130">
        <v>44344</v>
      </c>
      <c r="C24" s="131">
        <v>29325</v>
      </c>
      <c r="D24" s="131">
        <v>24298.984476418391</v>
      </c>
      <c r="E24" s="92">
        <f>tbPortfolioHistory[[#This Row],[Portfolio $]]-D23-(tbPortfolioHistory[[#This Row],[Book Value]]-C23)</f>
        <v>-1251.9087496510328</v>
      </c>
      <c r="F24" s="133">
        <f>tbPortfolioHistory[[#This Row],[Daily G/L $]]/tbPortfolioHistory[[#This Row],[Portfolio $]]</f>
        <v>-5.1521031706735797E-2</v>
      </c>
      <c r="G24" s="132">
        <f>tbPortfolioHistory[[#This Row],[Portfolio $]]-tbPortfolioHistory[[#This Row],[Book Value]]</f>
        <v>-5026.0155235816092</v>
      </c>
      <c r="H24" s="133">
        <f>tbPortfolioHistory[[#This Row],[Portfolio G/L $]]/tbPortfolioHistory[[#This Row],[Book Value]]</f>
        <v>-0.17139012868138478</v>
      </c>
      <c r="I24" s="134">
        <v>-5.4899999999999997E-2</v>
      </c>
      <c r="J24" s="135">
        <f>tbPortfolioHistory[[#This Row],[Daily G/L %]]-tbPortfolioHistory[[#This Row],[Market G/L]]</f>
        <v>3.3789682932642007E-3</v>
      </c>
      <c r="K24" s="203"/>
    </row>
    <row r="25" spans="2:11" ht="31.9" customHeight="1" x14ac:dyDescent="0.25">
      <c r="B25" s="136">
        <v>44345</v>
      </c>
      <c r="C25" s="131">
        <v>29325</v>
      </c>
      <c r="D25" s="137">
        <v>21365.29674020574</v>
      </c>
      <c r="E25" s="92">
        <f>tbPortfolioHistory[[#This Row],[Portfolio $]]-D24-(tbPortfolioHistory[[#This Row],[Book Value]]-C24)</f>
        <v>-2933.6877362126506</v>
      </c>
      <c r="F25" s="139">
        <f>tbPortfolioHistory[[#This Row],[Daily G/L $]]/tbPortfolioHistory[[#This Row],[Portfolio $]]</f>
        <v>-0.13731088184195284</v>
      </c>
      <c r="G25" s="138">
        <f>tbPortfolioHistory[[#This Row],[Portfolio $]]-tbPortfolioHistory[[#This Row],[Book Value]]</f>
        <v>-7959.7032597942598</v>
      </c>
      <c r="H25" s="139">
        <f>tbPortfolioHistory[[#This Row],[Portfolio G/L $]]/tbPortfolioHistory[[#This Row],[Book Value]]</f>
        <v>-0.27143063119503019</v>
      </c>
      <c r="I25" s="140">
        <v>-8.9499999999999996E-2</v>
      </c>
      <c r="J25" s="141">
        <f>tbPortfolioHistory[[#This Row],[Daily G/L %]]-tbPortfolioHistory[[#This Row],[Market G/L]]</f>
        <v>-4.781088184195284E-2</v>
      </c>
      <c r="K25" s="203"/>
    </row>
    <row r="26" spans="2:11" ht="31.9" customHeight="1" x14ac:dyDescent="0.25">
      <c r="B26" s="143">
        <v>44346</v>
      </c>
      <c r="C26" s="131">
        <v>29325</v>
      </c>
      <c r="D26" s="144">
        <v>23366.738670094703</v>
      </c>
      <c r="E26" s="92">
        <f>tbPortfolioHistory[[#This Row],[Portfolio $]]-D25-(tbPortfolioHistory[[#This Row],[Book Value]]-C25)</f>
        <v>2001.4419298889625</v>
      </c>
      <c r="F26" s="146">
        <f>tbPortfolioHistory[[#This Row],[Daily G/L $]]/tbPortfolioHistory[[#This Row],[Portfolio $]]</f>
        <v>8.5653456314400203E-2</v>
      </c>
      <c r="G26" s="145">
        <f>tbPortfolioHistory[[#This Row],[Portfolio $]]-tbPortfolioHistory[[#This Row],[Book Value]]</f>
        <v>-5958.2613299052973</v>
      </c>
      <c r="H26" s="146">
        <f>tbPortfolioHistory[[#This Row],[Portfolio G/L $]]/tbPortfolioHistory[[#This Row],[Book Value]]</f>
        <v>-0.20318026700444322</v>
      </c>
      <c r="I26" s="147">
        <v>5.5300000000000002E-2</v>
      </c>
      <c r="J26" s="148">
        <f>tbPortfolioHistory[[#This Row],[Daily G/L %]]-tbPortfolioHistory[[#This Row],[Market G/L]]</f>
        <v>3.0353456314400201E-2</v>
      </c>
      <c r="K26" s="203"/>
    </row>
    <row r="27" spans="2:11" ht="31.9" customHeight="1" x14ac:dyDescent="0.25">
      <c r="B27" s="149">
        <v>44347</v>
      </c>
      <c r="C27" s="131">
        <v>29325</v>
      </c>
      <c r="D27" s="150">
        <v>25924.797538796149</v>
      </c>
      <c r="E27" s="92">
        <f>tbPortfolioHistory[[#This Row],[Portfolio $]]-D26-(tbPortfolioHistory[[#This Row],[Book Value]]-C26)</f>
        <v>2558.058868701446</v>
      </c>
      <c r="F27" s="152">
        <f>tbPortfolioHistory[[#This Row],[Daily G/L $]]/tbPortfolioHistory[[#This Row],[Portfolio $]]</f>
        <v>9.8672279498936935E-2</v>
      </c>
      <c r="G27" s="151">
        <f>tbPortfolioHistory[[#This Row],[Portfolio $]]-tbPortfolioHistory[[#This Row],[Book Value]]</f>
        <v>-3400.2024612038513</v>
      </c>
      <c r="H27" s="152">
        <f>tbPortfolioHistory[[#This Row],[Portfolio G/L $]]/tbPortfolioHistory[[#This Row],[Book Value]]</f>
        <v>-0.11594893303337941</v>
      </c>
      <c r="I27" s="153">
        <v>9.7000000000000003E-2</v>
      </c>
      <c r="J27" s="154">
        <f>tbPortfolioHistory[[#This Row],[Daily G/L %]]-tbPortfolioHistory[[#This Row],[Market G/L]]</f>
        <v>1.6722794989369322E-3</v>
      </c>
      <c r="K27" s="203"/>
    </row>
    <row r="28" spans="2:11" ht="31.9" customHeight="1" x14ac:dyDescent="0.25">
      <c r="B28" s="155">
        <v>44348</v>
      </c>
      <c r="C28" s="131">
        <v>29325</v>
      </c>
      <c r="D28" s="156">
        <v>25527.68746515211</v>
      </c>
      <c r="E28" s="92">
        <f>tbPortfolioHistory[[#This Row],[Portfolio $]]-D27-(tbPortfolioHistory[[#This Row],[Book Value]]-C27)</f>
        <v>-397.11007364403849</v>
      </c>
      <c r="F28" s="158">
        <f>tbPortfolioHistory[[#This Row],[Daily G/L $]]/tbPortfolioHistory[[#This Row],[Portfolio $]]</f>
        <v>-1.5556053566784462E-2</v>
      </c>
      <c r="G28" s="157">
        <f>tbPortfolioHistory[[#This Row],[Portfolio $]]-tbPortfolioHistory[[#This Row],[Book Value]]</f>
        <v>-3797.3125348478898</v>
      </c>
      <c r="H28" s="158">
        <f>tbPortfolioHistory[[#This Row],[Portfolio G/L $]]/tbPortfolioHistory[[#This Row],[Book Value]]</f>
        <v>-0.12949062352422472</v>
      </c>
      <c r="I28" s="159">
        <v>-3.1E-2</v>
      </c>
      <c r="J28" s="160">
        <f>tbPortfolioHistory[[#This Row],[Daily G/L %]]-tbPortfolioHistory[[#This Row],[Market G/L]]</f>
        <v>1.5443946433215538E-2</v>
      </c>
      <c r="K28" s="203"/>
    </row>
    <row r="29" spans="2:11" ht="31.9" customHeight="1" x14ac:dyDescent="0.25">
      <c r="B29" s="167">
        <v>44349</v>
      </c>
      <c r="C29" s="131">
        <v>29325</v>
      </c>
      <c r="D29" s="168">
        <v>26460.074885455429</v>
      </c>
      <c r="E29" s="92">
        <f>tbPortfolioHistory[[#This Row],[Portfolio $]]-D28-(tbPortfolioHistory[[#This Row],[Book Value]]-C28)</f>
        <v>932.38742030331923</v>
      </c>
      <c r="F29" s="170">
        <f>tbPortfolioHistory[[#This Row],[Daily G/L $]]/tbPortfolioHistory[[#This Row],[Portfolio $]]</f>
        <v>3.523752008789037E-2</v>
      </c>
      <c r="G29" s="169">
        <f>tbPortfolioHistory[[#This Row],[Portfolio $]]-tbPortfolioHistory[[#This Row],[Book Value]]</f>
        <v>-2864.9251145445705</v>
      </c>
      <c r="H29" s="170">
        <f>tbPortfolioHistory[[#This Row],[Portfolio G/L $]]/tbPortfolioHistory[[#This Row],[Book Value]]</f>
        <v>-9.769565607995126E-2</v>
      </c>
      <c r="I29" s="171">
        <v>4.5900000000000003E-2</v>
      </c>
      <c r="J29" s="172">
        <f>tbPortfolioHistory[[#This Row],[Daily G/L %]]-tbPortfolioHistory[[#This Row],[Market G/L]]</f>
        <v>-1.0662479912109633E-2</v>
      </c>
      <c r="K29" s="203"/>
    </row>
    <row r="30" spans="2:11" ht="31.9" customHeight="1" x14ac:dyDescent="0.25">
      <c r="B30" s="183">
        <v>44350</v>
      </c>
      <c r="C30" s="131">
        <v>29325</v>
      </c>
      <c r="D30" s="184">
        <v>26527.126031328375</v>
      </c>
      <c r="E30" s="92">
        <f>tbPortfolioHistory[[#This Row],[Portfolio $]]-D29-(tbPortfolioHistory[[#This Row],[Book Value]]-C29)</f>
        <v>67.051145872945199</v>
      </c>
      <c r="F30" s="186">
        <f>tbPortfolioHistory[[#This Row],[Daily G/L $]]/tbPortfolioHistory[[#This Row],[Portfolio $]]</f>
        <v>2.5276445625416867E-3</v>
      </c>
      <c r="G30" s="185">
        <f>tbPortfolioHistory[[#This Row],[Portfolio $]]-tbPortfolioHistory[[#This Row],[Book Value]]</f>
        <v>-2797.8739686716253</v>
      </c>
      <c r="H30" s="186">
        <f>tbPortfolioHistory[[#This Row],[Portfolio G/L $]]/tbPortfolioHistory[[#This Row],[Book Value]]</f>
        <v>-9.5409171992212286E-2</v>
      </c>
      <c r="I30" s="187">
        <v>-1E-4</v>
      </c>
      <c r="J30" s="188">
        <f>tbPortfolioHistory[[#This Row],[Daily G/L %]]-tbPortfolioHistory[[#This Row],[Market G/L]]</f>
        <v>2.6276445625416866E-3</v>
      </c>
      <c r="K30" s="203"/>
    </row>
    <row r="31" spans="2:11" ht="31.9" customHeight="1" x14ac:dyDescent="0.25">
      <c r="B31" s="205">
        <v>44351</v>
      </c>
      <c r="C31" s="206">
        <v>30953.5328883</v>
      </c>
      <c r="D31" s="206">
        <v>26555</v>
      </c>
      <c r="E31" s="92">
        <f>tbPortfolioHistory[[#This Row],[Portfolio $]]-D30-(tbPortfolioHistory[[#This Row],[Book Value]]-C30)</f>
        <v>-1600.6589196283749</v>
      </c>
      <c r="F31" s="208">
        <f>tbPortfolioHistory[[#This Row],[Daily G/L $]]/tbPortfolioHistory[[#This Row],[Portfolio $]]</f>
        <v>-6.0277119925753152E-2</v>
      </c>
      <c r="G31" s="207">
        <f>tbPortfolioHistory[[#This Row],[Portfolio $]]-tbPortfolioHistory[[#This Row],[Book Value]]</f>
        <v>-4398.5328883000002</v>
      </c>
      <c r="H31" s="208">
        <f>tbPortfolioHistory[[#This Row],[Portfolio G/L $]]/tbPortfolioHistory[[#This Row],[Book Value]]</f>
        <v>-0.14210115866814621</v>
      </c>
      <c r="I31" s="209">
        <v>-1.8700000000000001E-2</v>
      </c>
      <c r="J31" s="210">
        <f>tbPortfolioHistory[[#This Row],[Daily G/L %]]-tbPortfolioHistory[[#This Row],[Market G/L]]</f>
        <v>-4.157711992575315E-2</v>
      </c>
      <c r="K31" s="203" t="s">
        <v>982</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DEE7-DD14-4F7D-AF8C-C5D7C6F2BF4B}">
  <dimension ref="A1:DK362"/>
  <sheetViews>
    <sheetView showGridLines="0" topLeftCell="A94" workbookViewId="0">
      <selection activeCell="E1" sqref="E1"/>
    </sheetView>
  </sheetViews>
  <sheetFormatPr defaultColWidth="8.85546875" defaultRowHeight="30" customHeight="1" x14ac:dyDescent="0.25"/>
  <cols>
    <col min="1" max="1" width="9.5703125" style="161" bestFit="1" customWidth="1"/>
    <col min="2" max="116" width="12" style="161" bestFit="1" customWidth="1"/>
    <col min="117" max="16384" width="8.85546875" style="161"/>
  </cols>
  <sheetData>
    <row r="1" spans="1:115" ht="30" customHeight="1" x14ac:dyDescent="0.25">
      <c r="A1" s="161" t="s">
        <v>224</v>
      </c>
      <c r="B1" s="190" t="s">
        <v>949</v>
      </c>
      <c r="C1" s="212" t="s">
        <v>983</v>
      </c>
      <c r="D1" s="212" t="s">
        <v>984</v>
      </c>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row>
    <row r="2" spans="1:115" ht="30" customHeight="1" x14ac:dyDescent="0.25">
      <c r="A2" s="165" t="s">
        <v>226</v>
      </c>
      <c r="B2" s="166">
        <v>18.040000915527344</v>
      </c>
      <c r="C2" s="211">
        <v>16.420000000000002</v>
      </c>
      <c r="D2" s="211"/>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c r="CV2" s="166"/>
      <c r="CW2" s="166"/>
      <c r="CX2" s="166"/>
      <c r="CY2" s="166"/>
      <c r="CZ2" s="166"/>
      <c r="DA2" s="166"/>
      <c r="DB2" s="166"/>
      <c r="DC2" s="166"/>
      <c r="DD2" s="166"/>
      <c r="DE2" s="166"/>
      <c r="DF2" s="166"/>
      <c r="DG2" s="166"/>
      <c r="DH2" s="166"/>
      <c r="DI2" s="166"/>
      <c r="DJ2" s="166"/>
      <c r="DK2" s="166"/>
    </row>
    <row r="3" spans="1:115" ht="30" customHeight="1" x14ac:dyDescent="0.25">
      <c r="A3" s="165" t="s">
        <v>267</v>
      </c>
      <c r="B3" s="166">
        <v>191.13999938964844</v>
      </c>
      <c r="C3" s="211">
        <v>192.76</v>
      </c>
      <c r="D3" s="211"/>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c r="CV3" s="166"/>
      <c r="CW3" s="166"/>
      <c r="CX3" s="166"/>
      <c r="CY3" s="166"/>
      <c r="CZ3" s="166"/>
      <c r="DA3" s="166"/>
      <c r="DB3" s="166"/>
      <c r="DC3" s="166"/>
      <c r="DD3" s="166"/>
      <c r="DE3" s="166"/>
      <c r="DF3" s="166"/>
      <c r="DG3" s="166"/>
      <c r="DH3" s="166"/>
      <c r="DI3" s="166"/>
      <c r="DJ3" s="166"/>
      <c r="DK3" s="166"/>
    </row>
    <row r="4" spans="1:115" ht="30" customHeight="1" x14ac:dyDescent="0.25">
      <c r="A4" s="165" t="s">
        <v>269</v>
      </c>
      <c r="B4" s="166">
        <v>3.7899999618530273</v>
      </c>
      <c r="C4" s="211">
        <v>3.87</v>
      </c>
      <c r="D4" s="211"/>
      <c r="E4" s="166"/>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c r="CQ4" s="166"/>
      <c r="CR4" s="166"/>
      <c r="CS4" s="166"/>
      <c r="CT4" s="166"/>
      <c r="CU4" s="166"/>
      <c r="CV4" s="166"/>
      <c r="CW4" s="166"/>
      <c r="CX4" s="166"/>
      <c r="CY4" s="166"/>
      <c r="CZ4" s="166"/>
      <c r="DA4" s="166"/>
      <c r="DB4" s="166"/>
      <c r="DC4" s="166"/>
      <c r="DD4" s="166"/>
      <c r="DE4" s="166"/>
      <c r="DF4" s="166"/>
      <c r="DG4" s="166"/>
      <c r="DH4" s="166"/>
      <c r="DI4" s="166"/>
      <c r="DJ4" s="166"/>
      <c r="DK4" s="166"/>
    </row>
    <row r="5" spans="1:115" ht="30" customHeight="1" x14ac:dyDescent="0.25">
      <c r="A5" s="165" t="s">
        <v>271</v>
      </c>
      <c r="B5" s="166">
        <v>49.360000610351563</v>
      </c>
      <c r="C5" s="211">
        <v>49.66</v>
      </c>
      <c r="D5" s="211"/>
      <c r="E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6"/>
      <c r="BS5" s="166"/>
      <c r="BT5" s="166"/>
      <c r="BU5" s="166"/>
      <c r="BV5" s="166"/>
      <c r="BW5" s="166"/>
      <c r="BX5" s="166"/>
      <c r="BY5" s="166"/>
      <c r="BZ5" s="166"/>
      <c r="CA5" s="166"/>
      <c r="CB5" s="166"/>
      <c r="CC5" s="166"/>
      <c r="CD5" s="166"/>
      <c r="CE5" s="166"/>
      <c r="CF5" s="166"/>
      <c r="CG5" s="166"/>
      <c r="CH5" s="166"/>
      <c r="CI5" s="166"/>
      <c r="CJ5" s="166"/>
      <c r="CK5" s="166"/>
      <c r="CL5" s="166"/>
      <c r="CM5" s="166"/>
      <c r="CN5" s="166"/>
      <c r="CO5" s="166"/>
      <c r="CP5" s="166"/>
      <c r="CQ5" s="166"/>
      <c r="CR5" s="166"/>
      <c r="CS5" s="166"/>
      <c r="CT5" s="166"/>
      <c r="CU5" s="166"/>
      <c r="CV5" s="166"/>
      <c r="CW5" s="166"/>
      <c r="CX5" s="166"/>
      <c r="CY5" s="166"/>
      <c r="CZ5" s="166"/>
      <c r="DA5" s="166"/>
      <c r="DB5" s="166"/>
      <c r="DC5" s="166"/>
      <c r="DD5" s="166"/>
      <c r="DE5" s="166"/>
      <c r="DF5" s="166"/>
      <c r="DG5" s="166"/>
      <c r="DH5" s="166"/>
      <c r="DI5" s="166"/>
      <c r="DJ5" s="166"/>
      <c r="DK5" s="166"/>
    </row>
    <row r="6" spans="1:115" ht="30" customHeight="1" x14ac:dyDescent="0.25">
      <c r="A6" s="165" t="s">
        <v>273</v>
      </c>
      <c r="B6" s="166">
        <v>13.949999809265137</v>
      </c>
      <c r="C6" s="211">
        <v>13.8</v>
      </c>
      <c r="D6" s="211"/>
      <c r="E6" s="166"/>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c r="CQ6" s="166"/>
      <c r="CR6" s="166"/>
      <c r="CS6" s="166"/>
      <c r="CT6" s="166"/>
      <c r="CU6" s="166"/>
      <c r="CV6" s="166"/>
      <c r="CW6" s="166"/>
      <c r="CX6" s="166"/>
      <c r="CY6" s="166"/>
      <c r="CZ6" s="166"/>
      <c r="DA6" s="166"/>
      <c r="DB6" s="166"/>
      <c r="DC6" s="166"/>
      <c r="DD6" s="166"/>
      <c r="DE6" s="166"/>
      <c r="DF6" s="166"/>
      <c r="DG6" s="166"/>
      <c r="DH6" s="166"/>
      <c r="DI6" s="166"/>
      <c r="DJ6" s="166"/>
      <c r="DK6" s="166"/>
    </row>
    <row r="7" spans="1:115" ht="30" customHeight="1" x14ac:dyDescent="0.25">
      <c r="A7" s="165" t="s">
        <v>885</v>
      </c>
      <c r="B7" s="166">
        <v>2.044471263885498</v>
      </c>
      <c r="C7" s="211">
        <v>2.1109254000000002</v>
      </c>
      <c r="D7" s="211"/>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c r="CQ7" s="166"/>
      <c r="CR7" s="166"/>
      <c r="CS7" s="166"/>
      <c r="CT7" s="166"/>
      <c r="CU7" s="166"/>
      <c r="CV7" s="166"/>
      <c r="CW7" s="166"/>
      <c r="CX7" s="166"/>
      <c r="CY7" s="166"/>
      <c r="CZ7" s="166"/>
      <c r="DA7" s="166"/>
      <c r="DB7" s="166"/>
      <c r="DC7" s="166"/>
      <c r="DD7" s="166"/>
      <c r="DE7" s="166"/>
      <c r="DF7" s="166"/>
      <c r="DG7" s="166"/>
      <c r="DH7" s="166"/>
      <c r="DI7" s="166"/>
      <c r="DJ7" s="166"/>
      <c r="DK7" s="166"/>
    </row>
    <row r="8" spans="1:115" ht="30" customHeight="1" x14ac:dyDescent="0.25">
      <c r="A8" s="165" t="s">
        <v>275</v>
      </c>
      <c r="B8" s="166">
        <v>52.930000305175781</v>
      </c>
      <c r="C8" s="211">
        <v>52.66</v>
      </c>
      <c r="D8" s="211"/>
      <c r="E8" s="166"/>
      <c r="F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c r="CQ8" s="166"/>
      <c r="CR8" s="166"/>
      <c r="CS8" s="166"/>
      <c r="CT8" s="166"/>
      <c r="CU8" s="166"/>
      <c r="CV8" s="166"/>
      <c r="CW8" s="166"/>
      <c r="CX8" s="166"/>
      <c r="CY8" s="166"/>
      <c r="CZ8" s="166"/>
      <c r="DA8" s="166"/>
      <c r="DB8" s="166"/>
      <c r="DC8" s="166"/>
      <c r="DD8" s="166"/>
      <c r="DE8" s="166"/>
      <c r="DF8" s="166"/>
      <c r="DG8" s="166"/>
      <c r="DH8" s="166"/>
      <c r="DI8" s="166"/>
      <c r="DJ8" s="166"/>
      <c r="DK8" s="166"/>
    </row>
    <row r="9" spans="1:115" ht="30" customHeight="1" x14ac:dyDescent="0.25">
      <c r="A9" s="165" t="s">
        <v>277</v>
      </c>
      <c r="B9" s="166">
        <v>31.780000686645508</v>
      </c>
      <c r="C9" s="211">
        <v>31.87</v>
      </c>
      <c r="D9" s="211"/>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66"/>
      <c r="AF9" s="166"/>
      <c r="AG9" s="166"/>
      <c r="AH9" s="166"/>
      <c r="AI9" s="166"/>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c r="CM9" s="166"/>
      <c r="CN9" s="166"/>
      <c r="CO9" s="166"/>
      <c r="CP9" s="166"/>
      <c r="CQ9" s="166"/>
      <c r="CR9" s="166"/>
      <c r="CS9" s="166"/>
      <c r="CT9" s="166"/>
      <c r="CU9" s="166"/>
      <c r="CV9" s="166"/>
      <c r="CW9" s="166"/>
      <c r="CX9" s="166"/>
      <c r="CY9" s="166"/>
      <c r="CZ9" s="166"/>
      <c r="DA9" s="166"/>
      <c r="DB9" s="166"/>
      <c r="DC9" s="166"/>
      <c r="DD9" s="166"/>
      <c r="DE9" s="166"/>
      <c r="DF9" s="166"/>
      <c r="DG9" s="166"/>
      <c r="DH9" s="166"/>
      <c r="DI9" s="166"/>
      <c r="DJ9" s="166"/>
      <c r="DK9" s="166"/>
    </row>
    <row r="10" spans="1:115" ht="30" customHeight="1" x14ac:dyDescent="0.25">
      <c r="A10" s="165" t="s">
        <v>279</v>
      </c>
      <c r="B10" s="166">
        <v>48.520000457763672</v>
      </c>
      <c r="C10" s="211">
        <v>48.44</v>
      </c>
      <c r="D10" s="211"/>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c r="BW10" s="166"/>
      <c r="BX10" s="166"/>
      <c r="BY10" s="166"/>
      <c r="BZ10" s="166"/>
      <c r="CA10" s="166"/>
      <c r="CB10" s="166"/>
      <c r="CC10" s="166"/>
      <c r="CD10" s="166"/>
      <c r="CE10" s="166"/>
      <c r="CF10" s="166"/>
      <c r="CG10" s="166"/>
      <c r="CH10" s="166"/>
      <c r="CI10" s="166"/>
      <c r="CJ10" s="166"/>
      <c r="CK10" s="166"/>
      <c r="CL10" s="166"/>
      <c r="CM10" s="166"/>
      <c r="CN10" s="166"/>
      <c r="CO10" s="166"/>
      <c r="CP10" s="166"/>
      <c r="CQ10" s="166"/>
      <c r="CR10" s="166"/>
      <c r="CS10" s="166"/>
      <c r="CT10" s="166"/>
      <c r="CU10" s="166"/>
      <c r="CV10" s="166"/>
      <c r="CW10" s="166"/>
      <c r="CX10" s="166"/>
      <c r="CY10" s="166"/>
      <c r="CZ10" s="166"/>
      <c r="DA10" s="166"/>
      <c r="DB10" s="166"/>
      <c r="DC10" s="166"/>
      <c r="DD10" s="166"/>
      <c r="DE10" s="166"/>
      <c r="DF10" s="166"/>
      <c r="DG10" s="166"/>
      <c r="DH10" s="166"/>
      <c r="DI10" s="166"/>
      <c r="DJ10" s="166"/>
      <c r="DK10" s="166"/>
    </row>
    <row r="11" spans="1:115" ht="30" customHeight="1" x14ac:dyDescent="0.25">
      <c r="A11" s="165" t="s">
        <v>281</v>
      </c>
      <c r="B11" s="166">
        <v>53.540000915527344</v>
      </c>
      <c r="C11" s="211">
        <v>53.42</v>
      </c>
      <c r="D11" s="211"/>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6"/>
      <c r="BE11" s="166"/>
      <c r="BF11" s="166"/>
      <c r="BG11" s="166"/>
      <c r="BH11" s="166"/>
      <c r="BI11" s="166"/>
      <c r="BJ11" s="166"/>
      <c r="BK11" s="166"/>
      <c r="BL11" s="166"/>
      <c r="BM11" s="166"/>
      <c r="BN11" s="166"/>
      <c r="BO11" s="166"/>
      <c r="BP11" s="166"/>
      <c r="BQ11" s="166"/>
      <c r="BR11" s="166"/>
      <c r="BS11" s="166"/>
      <c r="BT11" s="166"/>
      <c r="BU11" s="166"/>
      <c r="BV11" s="166"/>
      <c r="BW11" s="166"/>
      <c r="BX11" s="166"/>
      <c r="BY11" s="166"/>
      <c r="BZ11" s="166"/>
      <c r="CA11" s="166"/>
      <c r="CB11" s="166"/>
      <c r="CC11" s="166"/>
      <c r="CD11" s="166"/>
      <c r="CE11" s="166"/>
      <c r="CF11" s="166"/>
      <c r="CG11" s="166"/>
      <c r="CH11" s="166"/>
      <c r="CI11" s="166"/>
      <c r="CJ11" s="166"/>
      <c r="CK11" s="166"/>
      <c r="CL11" s="166"/>
      <c r="CM11" s="166"/>
      <c r="CN11" s="166"/>
      <c r="CO11" s="166"/>
      <c r="CP11" s="166"/>
      <c r="CQ11" s="166"/>
      <c r="CR11" s="166"/>
      <c r="CS11" s="166"/>
      <c r="CT11" s="166"/>
      <c r="CU11" s="166"/>
      <c r="CV11" s="166"/>
      <c r="CW11" s="166"/>
      <c r="CX11" s="166"/>
      <c r="CY11" s="166"/>
      <c r="CZ11" s="166"/>
      <c r="DA11" s="166"/>
      <c r="DB11" s="166"/>
      <c r="DC11" s="166"/>
      <c r="DD11" s="166"/>
      <c r="DE11" s="166"/>
      <c r="DF11" s="166"/>
      <c r="DG11" s="166"/>
      <c r="DH11" s="166"/>
      <c r="DI11" s="166"/>
      <c r="DJ11" s="166"/>
      <c r="DK11" s="166"/>
    </row>
    <row r="12" spans="1:115" ht="30" customHeight="1" x14ac:dyDescent="0.25">
      <c r="A12" s="165" t="s">
        <v>886</v>
      </c>
      <c r="B12" s="166">
        <v>1.2895845174789429</v>
      </c>
      <c r="C12" s="211">
        <v>1.2708473</v>
      </c>
      <c r="D12" s="211"/>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c r="BW12" s="166"/>
      <c r="BX12" s="166"/>
      <c r="BY12" s="166"/>
      <c r="BZ12" s="166"/>
      <c r="CA12" s="166"/>
      <c r="CB12" s="166"/>
      <c r="CC12" s="166"/>
      <c r="CD12" s="166"/>
      <c r="CE12" s="166"/>
      <c r="CF12" s="166"/>
      <c r="CG12" s="166"/>
      <c r="CH12" s="166"/>
      <c r="CI12" s="166"/>
      <c r="CJ12" s="166"/>
      <c r="CK12" s="166"/>
      <c r="CL12" s="166"/>
      <c r="CM12" s="166"/>
      <c r="CN12" s="166"/>
      <c r="CO12" s="166"/>
      <c r="CP12" s="166"/>
      <c r="CQ12" s="166"/>
      <c r="CR12" s="166"/>
      <c r="CS12" s="166"/>
      <c r="CT12" s="166"/>
      <c r="CU12" s="166"/>
      <c r="CV12" s="166"/>
      <c r="CW12" s="166"/>
      <c r="CX12" s="166"/>
      <c r="CY12" s="166"/>
      <c r="CZ12" s="166"/>
      <c r="DA12" s="166"/>
      <c r="DB12" s="166"/>
      <c r="DC12" s="166"/>
      <c r="DD12" s="166"/>
      <c r="DE12" s="166"/>
      <c r="DF12" s="166"/>
      <c r="DG12" s="166"/>
      <c r="DH12" s="166"/>
      <c r="DI12" s="166"/>
      <c r="DJ12" s="166"/>
      <c r="DK12" s="166"/>
    </row>
    <row r="13" spans="1:115" ht="30" customHeight="1" x14ac:dyDescent="0.25">
      <c r="A13" s="165" t="s">
        <v>283</v>
      </c>
      <c r="B13" s="166">
        <v>175.77999877929688</v>
      </c>
      <c r="C13" s="211">
        <v>177.12</v>
      </c>
      <c r="D13" s="211"/>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c r="AY13" s="166"/>
      <c r="AZ13" s="166"/>
      <c r="BA13" s="166"/>
      <c r="BB13" s="166"/>
      <c r="BC13" s="166"/>
      <c r="BD13" s="166"/>
      <c r="BE13" s="166"/>
      <c r="BF13" s="166"/>
      <c r="BG13" s="166"/>
      <c r="BH13" s="166"/>
      <c r="BI13" s="166"/>
      <c r="BJ13" s="166"/>
      <c r="BK13" s="166"/>
      <c r="BL13" s="166"/>
      <c r="BM13" s="166"/>
      <c r="BN13" s="166"/>
      <c r="BO13" s="166"/>
      <c r="BP13" s="166"/>
      <c r="BQ13" s="166"/>
      <c r="BR13" s="166"/>
      <c r="BS13" s="166"/>
      <c r="BT13" s="166"/>
      <c r="BU13" s="166"/>
      <c r="BV13" s="166"/>
      <c r="BW13" s="166"/>
      <c r="BX13" s="166"/>
      <c r="BY13" s="166"/>
      <c r="BZ13" s="166"/>
      <c r="CA13" s="166"/>
      <c r="CB13" s="166"/>
      <c r="CC13" s="166"/>
      <c r="CD13" s="166"/>
      <c r="CE13" s="166"/>
      <c r="CF13" s="166"/>
      <c r="CG13" s="166"/>
      <c r="CH13" s="166"/>
      <c r="CI13" s="166"/>
      <c r="CJ13" s="166"/>
      <c r="CK13" s="166"/>
      <c r="CL13" s="166"/>
      <c r="CM13" s="166"/>
      <c r="CN13" s="166"/>
      <c r="CO13" s="166"/>
      <c r="CP13" s="166"/>
      <c r="CQ13" s="166"/>
      <c r="CR13" s="166"/>
      <c r="CS13" s="166"/>
      <c r="CT13" s="166"/>
      <c r="CU13" s="166"/>
      <c r="CV13" s="166"/>
      <c r="CW13" s="166"/>
      <c r="CX13" s="166"/>
      <c r="CY13" s="166"/>
      <c r="CZ13" s="166"/>
      <c r="DA13" s="166"/>
      <c r="DB13" s="166"/>
      <c r="DC13" s="166"/>
      <c r="DD13" s="166"/>
      <c r="DE13" s="166"/>
      <c r="DF13" s="166"/>
      <c r="DG13" s="166"/>
      <c r="DH13" s="166"/>
      <c r="DI13" s="166"/>
      <c r="DJ13" s="166"/>
      <c r="DK13" s="166"/>
    </row>
    <row r="14" spans="1:115" ht="30" customHeight="1" x14ac:dyDescent="0.25">
      <c r="A14" s="165" t="s">
        <v>228</v>
      </c>
      <c r="B14" s="166">
        <v>51.340000152587891</v>
      </c>
      <c r="C14" s="211">
        <v>47.91</v>
      </c>
      <c r="D14" s="211"/>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c r="AY14" s="166"/>
      <c r="AZ14" s="166"/>
      <c r="BA14" s="166"/>
      <c r="BB14" s="166"/>
      <c r="BC14" s="166"/>
      <c r="BD14" s="166"/>
      <c r="BE14" s="166"/>
      <c r="BF14" s="166"/>
      <c r="BG14" s="166"/>
      <c r="BH14" s="166"/>
      <c r="BI14" s="166"/>
      <c r="BJ14" s="166"/>
      <c r="BK14" s="166"/>
      <c r="BL14" s="166"/>
      <c r="BM14" s="166"/>
      <c r="BN14" s="166"/>
      <c r="BO14" s="166"/>
      <c r="BP14" s="166"/>
      <c r="BQ14" s="166"/>
      <c r="BR14" s="166"/>
      <c r="BS14" s="166"/>
      <c r="BT14" s="166"/>
      <c r="BU14" s="166"/>
      <c r="BV14" s="166"/>
      <c r="BW14" s="166"/>
      <c r="BX14" s="166"/>
      <c r="BY14" s="166"/>
      <c r="BZ14" s="166"/>
      <c r="CA14" s="166"/>
      <c r="CB14" s="166"/>
      <c r="CC14" s="166"/>
      <c r="CD14" s="166"/>
      <c r="CE14" s="166"/>
      <c r="CF14" s="166"/>
      <c r="CG14" s="166"/>
      <c r="CH14" s="166"/>
      <c r="CI14" s="166"/>
      <c r="CJ14" s="166"/>
      <c r="CK14" s="166"/>
      <c r="CL14" s="166"/>
      <c r="CM14" s="166"/>
      <c r="CN14" s="166"/>
      <c r="CO14" s="166"/>
      <c r="CP14" s="166"/>
      <c r="CQ14" s="166"/>
      <c r="CR14" s="166"/>
      <c r="CS14" s="166"/>
      <c r="CT14" s="166"/>
      <c r="CU14" s="166"/>
      <c r="CV14" s="166"/>
      <c r="CW14" s="166"/>
      <c r="CX14" s="166"/>
      <c r="CY14" s="166"/>
      <c r="CZ14" s="166"/>
      <c r="DA14" s="166"/>
      <c r="DB14" s="166"/>
      <c r="DC14" s="166"/>
      <c r="DD14" s="166"/>
      <c r="DE14" s="166"/>
      <c r="DF14" s="166"/>
      <c r="DG14" s="166"/>
      <c r="DH14" s="166"/>
      <c r="DI14" s="166"/>
      <c r="DJ14" s="166"/>
      <c r="DK14" s="166"/>
    </row>
    <row r="15" spans="1:115" ht="30" customHeight="1" x14ac:dyDescent="0.25">
      <c r="A15" s="165" t="s">
        <v>285</v>
      </c>
      <c r="B15" s="166">
        <v>35.759998321533203</v>
      </c>
      <c r="C15" s="211">
        <v>36.93</v>
      </c>
      <c r="D15" s="211"/>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6"/>
      <c r="BS15" s="166"/>
      <c r="BT15" s="166"/>
      <c r="BU15" s="166"/>
      <c r="BV15" s="166"/>
      <c r="BW15" s="166"/>
      <c r="BX15" s="166"/>
      <c r="BY15" s="166"/>
      <c r="BZ15" s="166"/>
      <c r="CA15" s="166"/>
      <c r="CB15" s="166"/>
      <c r="CC15" s="166"/>
      <c r="CD15" s="166"/>
      <c r="CE15" s="166"/>
      <c r="CF15" s="166"/>
      <c r="CG15" s="166"/>
      <c r="CH15" s="166"/>
      <c r="CI15" s="166"/>
      <c r="CJ15" s="166"/>
      <c r="CK15" s="166"/>
      <c r="CL15" s="166"/>
      <c r="CM15" s="166"/>
      <c r="CN15" s="166"/>
      <c r="CO15" s="166"/>
      <c r="CP15" s="166"/>
      <c r="CQ15" s="166"/>
      <c r="CR15" s="166"/>
      <c r="CS15" s="166"/>
      <c r="CT15" s="166"/>
      <c r="CU15" s="166"/>
      <c r="CV15" s="166"/>
      <c r="CW15" s="166"/>
      <c r="CX15" s="166"/>
      <c r="CY15" s="166"/>
      <c r="CZ15" s="166"/>
      <c r="DA15" s="166"/>
      <c r="DB15" s="166"/>
      <c r="DC15" s="166"/>
      <c r="DD15" s="166"/>
      <c r="DE15" s="166"/>
      <c r="DF15" s="166"/>
      <c r="DG15" s="166"/>
      <c r="DH15" s="166"/>
      <c r="DI15" s="166"/>
      <c r="DJ15" s="166"/>
      <c r="DK15" s="166"/>
    </row>
    <row r="16" spans="1:115" ht="30" customHeight="1" x14ac:dyDescent="0.25">
      <c r="A16" s="165" t="s">
        <v>287</v>
      </c>
      <c r="B16" s="166">
        <v>55.200000762939453</v>
      </c>
      <c r="C16" s="211">
        <v>55.91</v>
      </c>
      <c r="D16" s="211"/>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c r="BK16" s="166"/>
      <c r="BL16" s="166"/>
      <c r="BM16" s="166"/>
      <c r="BN16" s="166"/>
      <c r="BO16" s="166"/>
      <c r="BP16" s="166"/>
      <c r="BQ16" s="166"/>
      <c r="BR16" s="166"/>
      <c r="BS16" s="166"/>
      <c r="BT16" s="166"/>
      <c r="BU16" s="166"/>
      <c r="BV16" s="166"/>
      <c r="BW16" s="166"/>
      <c r="BX16" s="166"/>
      <c r="BY16" s="166"/>
      <c r="BZ16" s="166"/>
      <c r="CA16" s="166"/>
      <c r="CB16" s="166"/>
      <c r="CC16" s="166"/>
      <c r="CD16" s="166"/>
      <c r="CE16" s="166"/>
      <c r="CF16" s="166"/>
      <c r="CG16" s="166"/>
      <c r="CH16" s="166"/>
      <c r="CI16" s="166"/>
      <c r="CJ16" s="166"/>
      <c r="CK16" s="166"/>
      <c r="CL16" s="166"/>
      <c r="CM16" s="166"/>
      <c r="CN16" s="166"/>
      <c r="CO16" s="166"/>
      <c r="CP16" s="166"/>
      <c r="CQ16" s="166"/>
      <c r="CR16" s="166"/>
      <c r="CS16" s="166"/>
      <c r="CT16" s="166"/>
      <c r="CU16" s="166"/>
      <c r="CV16" s="166"/>
      <c r="CW16" s="166"/>
      <c r="CX16" s="166"/>
      <c r="CY16" s="166"/>
      <c r="CZ16" s="166"/>
      <c r="DA16" s="166"/>
      <c r="DB16" s="166"/>
      <c r="DC16" s="166"/>
      <c r="DD16" s="166"/>
      <c r="DE16" s="166"/>
      <c r="DF16" s="166"/>
      <c r="DG16" s="166"/>
      <c r="DH16" s="166"/>
      <c r="DI16" s="166"/>
      <c r="DJ16" s="166"/>
      <c r="DK16" s="166"/>
    </row>
    <row r="17" spans="1:115" ht="30" customHeight="1" x14ac:dyDescent="0.25">
      <c r="A17" s="165" t="s">
        <v>289</v>
      </c>
      <c r="B17" s="166">
        <v>40.779998779296875</v>
      </c>
      <c r="C17" s="211">
        <v>39.520000000000003</v>
      </c>
      <c r="D17" s="211"/>
      <c r="E17" s="166"/>
      <c r="F17" s="166"/>
      <c r="G17" s="166"/>
      <c r="H17" s="166"/>
      <c r="I17" s="166"/>
      <c r="J17" s="166"/>
      <c r="K17" s="166"/>
      <c r="L17" s="166"/>
      <c r="M17" s="166"/>
      <c r="N17" s="166"/>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66"/>
      <c r="BG17" s="166"/>
      <c r="BH17" s="166"/>
      <c r="BI17" s="166"/>
      <c r="BJ17" s="166"/>
      <c r="BK17" s="166"/>
      <c r="BL17" s="166"/>
      <c r="BM17" s="166"/>
      <c r="BN17" s="166"/>
      <c r="BO17" s="166"/>
      <c r="BP17" s="166"/>
      <c r="BQ17" s="166"/>
      <c r="BR17" s="166"/>
      <c r="BS17" s="166"/>
      <c r="BT17" s="16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166"/>
      <c r="CS17" s="166"/>
      <c r="CT17" s="166"/>
      <c r="CU17" s="166"/>
      <c r="CV17" s="166"/>
      <c r="CW17" s="166"/>
      <c r="CX17" s="166"/>
      <c r="CY17" s="166"/>
      <c r="CZ17" s="166"/>
      <c r="DA17" s="166"/>
      <c r="DB17" s="166"/>
      <c r="DC17" s="166"/>
      <c r="DD17" s="166"/>
      <c r="DE17" s="166"/>
      <c r="DF17" s="166"/>
      <c r="DG17" s="166"/>
      <c r="DH17" s="166"/>
      <c r="DI17" s="166"/>
      <c r="DJ17" s="166"/>
      <c r="DK17" s="166"/>
    </row>
    <row r="18" spans="1:115" ht="30" customHeight="1" x14ac:dyDescent="0.25">
      <c r="A18" s="165" t="s">
        <v>291</v>
      </c>
      <c r="B18" s="166">
        <v>395.6400146484375</v>
      </c>
      <c r="C18" s="211">
        <v>393.2</v>
      </c>
      <c r="D18" s="211"/>
      <c r="E18" s="166"/>
      <c r="F18" s="166"/>
      <c r="G18" s="166"/>
      <c r="H18" s="166"/>
      <c r="I18" s="166"/>
      <c r="J18" s="166"/>
      <c r="K18" s="166"/>
      <c r="L18" s="166"/>
      <c r="M18" s="166"/>
      <c r="N18" s="166"/>
      <c r="O18" s="166"/>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c r="CS18" s="166"/>
      <c r="CT18" s="166"/>
      <c r="CU18" s="166"/>
      <c r="CV18" s="166"/>
      <c r="CW18" s="166"/>
      <c r="CX18" s="166"/>
      <c r="CY18" s="166"/>
      <c r="CZ18" s="166"/>
      <c r="DA18" s="166"/>
      <c r="DB18" s="166"/>
      <c r="DC18" s="166"/>
      <c r="DD18" s="166"/>
      <c r="DE18" s="166"/>
      <c r="DF18" s="166"/>
      <c r="DG18" s="166"/>
      <c r="DH18" s="166"/>
      <c r="DI18" s="166"/>
      <c r="DJ18" s="166"/>
      <c r="DK18" s="166"/>
    </row>
    <row r="19" spans="1:115" ht="30" customHeight="1" x14ac:dyDescent="0.25">
      <c r="A19" s="165" t="s">
        <v>293</v>
      </c>
      <c r="B19" s="166">
        <v>5.0999999046325684</v>
      </c>
      <c r="C19" s="211">
        <v>5.13</v>
      </c>
      <c r="D19" s="211"/>
      <c r="E19" s="166"/>
      <c r="F19" s="166"/>
      <c r="G19" s="166"/>
      <c r="H19" s="166"/>
      <c r="I19" s="166"/>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c r="BK19" s="166"/>
      <c r="BL19" s="166"/>
      <c r="BM19" s="166"/>
      <c r="BN19" s="166"/>
      <c r="BO19" s="166"/>
      <c r="BP19" s="166"/>
      <c r="BQ19" s="166"/>
      <c r="BR19" s="166"/>
      <c r="BS19" s="166"/>
      <c r="BT19" s="166"/>
      <c r="BU19" s="166"/>
      <c r="BV19" s="166"/>
      <c r="BW19" s="166"/>
      <c r="BX19" s="166"/>
      <c r="BY19" s="166"/>
      <c r="BZ19" s="166"/>
      <c r="CA19" s="166"/>
      <c r="CB19" s="166"/>
      <c r="CC19" s="166"/>
      <c r="CD19" s="166"/>
      <c r="CE19" s="166"/>
      <c r="CF19" s="166"/>
      <c r="CG19" s="166"/>
      <c r="CH19" s="166"/>
      <c r="CI19" s="166"/>
      <c r="CJ19" s="166"/>
      <c r="CK19" s="166"/>
      <c r="CL19" s="166"/>
      <c r="CM19" s="166"/>
      <c r="CN19" s="166"/>
      <c r="CO19" s="166"/>
      <c r="CP19" s="166"/>
      <c r="CQ19" s="166"/>
      <c r="CR19" s="166"/>
      <c r="CS19" s="166"/>
      <c r="CT19" s="166"/>
      <c r="CU19" s="166"/>
      <c r="CV19" s="166"/>
      <c r="CW19" s="166"/>
      <c r="CX19" s="166"/>
      <c r="CY19" s="166"/>
      <c r="CZ19" s="166"/>
      <c r="DA19" s="166"/>
      <c r="DB19" s="166"/>
      <c r="DC19" s="166"/>
      <c r="DD19" s="166"/>
      <c r="DE19" s="166"/>
      <c r="DF19" s="166"/>
      <c r="DG19" s="166"/>
      <c r="DH19" s="166"/>
      <c r="DI19" s="166"/>
      <c r="DJ19" s="166"/>
      <c r="DK19" s="166"/>
    </row>
    <row r="20" spans="1:115" ht="30" customHeight="1" x14ac:dyDescent="0.25">
      <c r="A20" s="165" t="s">
        <v>295</v>
      </c>
      <c r="B20" s="166">
        <v>76.870002746582031</v>
      </c>
      <c r="C20" s="211">
        <v>69.83</v>
      </c>
      <c r="D20" s="211"/>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6"/>
      <c r="CS20" s="166"/>
      <c r="CT20" s="166"/>
      <c r="CU20" s="166"/>
      <c r="CV20" s="166"/>
      <c r="CW20" s="166"/>
      <c r="CX20" s="166"/>
      <c r="CY20" s="166"/>
      <c r="CZ20" s="166"/>
      <c r="DA20" s="166"/>
      <c r="DB20" s="166"/>
      <c r="DC20" s="166"/>
      <c r="DD20" s="166"/>
      <c r="DE20" s="166"/>
      <c r="DF20" s="166"/>
      <c r="DG20" s="166"/>
      <c r="DH20" s="166"/>
      <c r="DI20" s="166"/>
      <c r="DJ20" s="166"/>
      <c r="DK20" s="166"/>
    </row>
    <row r="21" spans="1:115" ht="30" customHeight="1" x14ac:dyDescent="0.25">
      <c r="A21" s="165" t="s">
        <v>297</v>
      </c>
      <c r="B21" s="166">
        <v>37.090000152587891</v>
      </c>
      <c r="C21" s="211">
        <v>37.340000000000003</v>
      </c>
      <c r="D21" s="211"/>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6"/>
      <c r="CS21" s="166"/>
      <c r="CT21" s="166"/>
      <c r="CU21" s="166"/>
      <c r="CV21" s="166"/>
      <c r="CW21" s="166"/>
      <c r="CX21" s="166"/>
      <c r="CY21" s="166"/>
      <c r="CZ21" s="166"/>
      <c r="DA21" s="166"/>
      <c r="DB21" s="166"/>
      <c r="DC21" s="166"/>
      <c r="DD21" s="166"/>
      <c r="DE21" s="166"/>
      <c r="DF21" s="166"/>
      <c r="DG21" s="166"/>
      <c r="DH21" s="166"/>
      <c r="DI21" s="166"/>
      <c r="DJ21" s="166"/>
      <c r="DK21" s="166"/>
    </row>
    <row r="22" spans="1:115" ht="30" customHeight="1" x14ac:dyDescent="0.25">
      <c r="A22" s="165" t="s">
        <v>299</v>
      </c>
      <c r="B22" s="166">
        <v>32.490001678466797</v>
      </c>
      <c r="C22" s="211">
        <v>32.57</v>
      </c>
      <c r="D22" s="211"/>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c r="BL22" s="166"/>
      <c r="BM22" s="166"/>
      <c r="BN22" s="166"/>
      <c r="BO22" s="166"/>
      <c r="BP22" s="166"/>
      <c r="BQ22" s="166"/>
      <c r="BR22" s="166"/>
      <c r="BS22" s="166"/>
      <c r="BT22" s="166"/>
      <c r="BU22" s="166"/>
      <c r="BV22" s="166"/>
      <c r="BW22" s="166"/>
      <c r="BX22" s="166"/>
      <c r="BY22" s="166"/>
      <c r="BZ22" s="166"/>
      <c r="CA22" s="166"/>
      <c r="CB22" s="166"/>
      <c r="CC22" s="166"/>
      <c r="CD22" s="166"/>
      <c r="CE22" s="166"/>
      <c r="CF22" s="166"/>
      <c r="CG22" s="166"/>
      <c r="CH22" s="166"/>
      <c r="CI22" s="166"/>
      <c r="CJ22" s="166"/>
      <c r="CK22" s="166"/>
      <c r="CL22" s="166"/>
      <c r="CM22" s="166"/>
      <c r="CN22" s="166"/>
      <c r="CO22" s="166"/>
      <c r="CP22" s="166"/>
      <c r="CQ22" s="166"/>
      <c r="CR22" s="166"/>
      <c r="CS22" s="166"/>
      <c r="CT22" s="166"/>
      <c r="CU22" s="166"/>
      <c r="CV22" s="166"/>
      <c r="CW22" s="166"/>
      <c r="CX22" s="166"/>
      <c r="CY22" s="166"/>
      <c r="CZ22" s="166"/>
      <c r="DA22" s="166"/>
      <c r="DB22" s="166"/>
      <c r="DC22" s="166"/>
      <c r="DD22" s="166"/>
      <c r="DE22" s="166"/>
      <c r="DF22" s="166"/>
      <c r="DG22" s="166"/>
      <c r="DH22" s="166"/>
      <c r="DI22" s="166"/>
      <c r="DJ22" s="166"/>
      <c r="DK22" s="166"/>
    </row>
    <row r="23" spans="1:115" ht="30" customHeight="1" x14ac:dyDescent="0.25">
      <c r="A23" s="165" t="s">
        <v>229</v>
      </c>
      <c r="B23" s="166">
        <v>0.77999997138977051</v>
      </c>
      <c r="C23" s="211">
        <v>0.8</v>
      </c>
      <c r="D23" s="211"/>
      <c r="E23" s="166"/>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166"/>
      <c r="CL23" s="166"/>
      <c r="CM23" s="166"/>
      <c r="CN23" s="166"/>
      <c r="CO23" s="166"/>
      <c r="CP23" s="166"/>
      <c r="CQ23" s="166"/>
      <c r="CR23" s="166"/>
      <c r="CS23" s="166"/>
      <c r="CT23" s="166"/>
      <c r="CU23" s="166"/>
      <c r="CV23" s="166"/>
      <c r="CW23" s="166"/>
      <c r="CX23" s="166"/>
      <c r="CY23" s="166"/>
      <c r="CZ23" s="166"/>
      <c r="DA23" s="166"/>
      <c r="DB23" s="166"/>
      <c r="DC23" s="166"/>
      <c r="DD23" s="166"/>
      <c r="DE23" s="166"/>
      <c r="DF23" s="166"/>
      <c r="DG23" s="166"/>
      <c r="DH23" s="166"/>
      <c r="DI23" s="166"/>
      <c r="DJ23" s="166"/>
      <c r="DK23" s="166"/>
    </row>
    <row r="24" spans="1:115" ht="30" customHeight="1" x14ac:dyDescent="0.25">
      <c r="A24" s="165" t="s">
        <v>301</v>
      </c>
      <c r="B24" s="166">
        <v>9.6599998474121094</v>
      </c>
      <c r="C24" s="211">
        <v>9.66</v>
      </c>
      <c r="D24" s="211"/>
      <c r="E24" s="166"/>
      <c r="F24" s="166"/>
      <c r="G24" s="166"/>
      <c r="H24" s="166"/>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6"/>
      <c r="BA24" s="166"/>
      <c r="BB24" s="166"/>
      <c r="BC24" s="166"/>
      <c r="BD24" s="166"/>
      <c r="BE24" s="166"/>
      <c r="BF24" s="166"/>
      <c r="BG24" s="166"/>
      <c r="BH24" s="166"/>
      <c r="BI24" s="166"/>
      <c r="BJ24" s="166"/>
      <c r="BK24" s="166"/>
      <c r="BL24" s="166"/>
      <c r="BM24" s="166"/>
      <c r="BN24" s="166"/>
      <c r="BO24" s="166"/>
      <c r="BP24" s="166"/>
      <c r="BQ24" s="166"/>
      <c r="BR24" s="166"/>
      <c r="BS24" s="166"/>
      <c r="BT24" s="166"/>
      <c r="BU24" s="166"/>
      <c r="BV24" s="166"/>
      <c r="BW24" s="166"/>
      <c r="BX24" s="166"/>
      <c r="BY24" s="166"/>
      <c r="BZ24" s="166"/>
      <c r="CA24" s="166"/>
      <c r="CB24" s="166"/>
      <c r="CC24" s="166"/>
      <c r="CD24" s="166"/>
      <c r="CE24" s="166"/>
      <c r="CF24" s="166"/>
      <c r="CG24" s="166"/>
      <c r="CH24" s="166"/>
      <c r="CI24" s="166"/>
      <c r="CJ24" s="166"/>
      <c r="CK24" s="166"/>
      <c r="CL24" s="166"/>
      <c r="CM24" s="166"/>
      <c r="CN24" s="166"/>
      <c r="CO24" s="166"/>
      <c r="CP24" s="166"/>
      <c r="CQ24" s="166"/>
      <c r="CR24" s="166"/>
      <c r="CS24" s="166"/>
      <c r="CT24" s="166"/>
      <c r="CU24" s="166"/>
      <c r="CV24" s="166"/>
      <c r="CW24" s="166"/>
      <c r="CX24" s="166"/>
      <c r="CY24" s="166"/>
      <c r="CZ24" s="166"/>
      <c r="DA24" s="166"/>
      <c r="DB24" s="166"/>
      <c r="DC24" s="166"/>
      <c r="DD24" s="166"/>
      <c r="DE24" s="166"/>
      <c r="DF24" s="166"/>
      <c r="DG24" s="166"/>
      <c r="DH24" s="166"/>
      <c r="DI24" s="166"/>
      <c r="DJ24" s="166"/>
      <c r="DK24" s="166"/>
    </row>
    <row r="25" spans="1:115" ht="30" customHeight="1" x14ac:dyDescent="0.25">
      <c r="A25" s="165" t="s">
        <v>303</v>
      </c>
      <c r="B25" s="166">
        <v>23.799999237060547</v>
      </c>
      <c r="C25" s="211">
        <v>23.86</v>
      </c>
      <c r="D25" s="211"/>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c r="CS25" s="166"/>
      <c r="CT25" s="166"/>
      <c r="CU25" s="166"/>
      <c r="CV25" s="166"/>
      <c r="CW25" s="166"/>
      <c r="CX25" s="166"/>
      <c r="CY25" s="166"/>
      <c r="CZ25" s="166"/>
      <c r="DA25" s="166"/>
      <c r="DB25" s="166"/>
      <c r="DC25" s="166"/>
      <c r="DD25" s="166"/>
      <c r="DE25" s="166"/>
      <c r="DF25" s="166"/>
      <c r="DG25" s="166"/>
      <c r="DH25" s="166"/>
      <c r="DI25" s="166"/>
      <c r="DJ25" s="166"/>
      <c r="DK25" s="166"/>
    </row>
    <row r="26" spans="1:115" ht="30" customHeight="1" x14ac:dyDescent="0.25">
      <c r="A26" s="165" t="s">
        <v>305</v>
      </c>
      <c r="B26" s="166">
        <v>33.720001220703125</v>
      </c>
      <c r="C26" s="211">
        <v>33.78</v>
      </c>
      <c r="D26" s="211"/>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66"/>
      <c r="BF26" s="166"/>
      <c r="BG26" s="166"/>
      <c r="BH26" s="166"/>
      <c r="BI26" s="166"/>
      <c r="BJ26" s="166"/>
      <c r="BK26" s="166"/>
      <c r="BL26" s="166"/>
      <c r="BM26" s="166"/>
      <c r="BN26" s="166"/>
      <c r="BO26" s="166"/>
      <c r="BP26" s="166"/>
      <c r="BQ26" s="166"/>
      <c r="BR26" s="166"/>
      <c r="BS26" s="166"/>
      <c r="BT26" s="166"/>
      <c r="BU26" s="166"/>
      <c r="BV26" s="166"/>
      <c r="BW26" s="166"/>
      <c r="BX26" s="166"/>
      <c r="BY26" s="166"/>
      <c r="BZ26" s="166"/>
      <c r="CA26" s="166"/>
      <c r="CB26" s="166"/>
      <c r="CC26" s="166"/>
      <c r="CD26" s="166"/>
      <c r="CE26" s="166"/>
      <c r="CF26" s="166"/>
      <c r="CG26" s="166"/>
      <c r="CH26" s="166"/>
      <c r="CI26" s="166"/>
      <c r="CJ26" s="166"/>
      <c r="CK26" s="166"/>
      <c r="CL26" s="166"/>
      <c r="CM26" s="166"/>
      <c r="CN26" s="166"/>
      <c r="CO26" s="166"/>
      <c r="CP26" s="166"/>
      <c r="CQ26" s="166"/>
      <c r="CR26" s="166"/>
      <c r="CS26" s="166"/>
      <c r="CT26" s="166"/>
      <c r="CU26" s="166"/>
      <c r="CV26" s="166"/>
      <c r="CW26" s="166"/>
      <c r="CX26" s="166"/>
      <c r="CY26" s="166"/>
      <c r="CZ26" s="166"/>
      <c r="DA26" s="166"/>
      <c r="DB26" s="166"/>
      <c r="DC26" s="166"/>
      <c r="DD26" s="166"/>
      <c r="DE26" s="166"/>
      <c r="DF26" s="166"/>
      <c r="DG26" s="166"/>
      <c r="DH26" s="166"/>
      <c r="DI26" s="166"/>
      <c r="DJ26" s="166"/>
      <c r="DK26" s="166"/>
    </row>
    <row r="27" spans="1:115" ht="30" customHeight="1" x14ac:dyDescent="0.25">
      <c r="A27" s="165" t="s">
        <v>307</v>
      </c>
      <c r="B27" s="166">
        <v>464.79998779296875</v>
      </c>
      <c r="C27" s="211">
        <v>475</v>
      </c>
      <c r="D27" s="211"/>
      <c r="E27" s="166"/>
      <c r="F27" s="166"/>
      <c r="G27" s="166"/>
      <c r="H27" s="166"/>
      <c r="I27" s="166"/>
      <c r="J27" s="166"/>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c r="CS27" s="166"/>
      <c r="CT27" s="166"/>
      <c r="CU27" s="166"/>
      <c r="CV27" s="166"/>
      <c r="CW27" s="166"/>
      <c r="CX27" s="166"/>
      <c r="CY27" s="166"/>
      <c r="CZ27" s="166"/>
      <c r="DA27" s="166"/>
      <c r="DB27" s="166"/>
      <c r="DC27" s="166"/>
      <c r="DD27" s="166"/>
      <c r="DE27" s="166"/>
      <c r="DF27" s="166"/>
      <c r="DG27" s="166"/>
      <c r="DH27" s="166"/>
      <c r="DI27" s="166"/>
      <c r="DJ27" s="166"/>
      <c r="DK27" s="166"/>
    </row>
    <row r="28" spans="1:115" ht="30" customHeight="1" x14ac:dyDescent="0.25">
      <c r="A28" s="165" t="s">
        <v>53</v>
      </c>
      <c r="B28" s="166">
        <v>250.32000732421875</v>
      </c>
      <c r="C28" s="211">
        <v>249.92</v>
      </c>
      <c r="D28" s="211"/>
      <c r="E28" s="166"/>
      <c r="F28" s="166"/>
      <c r="G28" s="166"/>
      <c r="H28" s="166"/>
      <c r="I28" s="166"/>
      <c r="J28" s="166"/>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6"/>
      <c r="BS28" s="166"/>
      <c r="BT28" s="166"/>
      <c r="BU28" s="166"/>
      <c r="BV28" s="166"/>
      <c r="BW28" s="166"/>
      <c r="BX28" s="166"/>
      <c r="BY28" s="166"/>
      <c r="BZ28" s="166"/>
      <c r="CA28" s="166"/>
      <c r="CB28" s="166"/>
      <c r="CC28" s="166"/>
      <c r="CD28" s="166"/>
      <c r="CE28" s="166"/>
      <c r="CF28" s="166"/>
      <c r="CG28" s="166"/>
      <c r="CH28" s="166"/>
      <c r="CI28" s="166"/>
      <c r="CJ28" s="166"/>
      <c r="CK28" s="166"/>
      <c r="CL28" s="166"/>
      <c r="CM28" s="166"/>
      <c r="CN28" s="166"/>
      <c r="CO28" s="166"/>
      <c r="CP28" s="166"/>
      <c r="CQ28" s="166"/>
      <c r="CR28" s="166"/>
      <c r="CS28" s="166"/>
      <c r="CT28" s="166"/>
      <c r="CU28" s="166"/>
      <c r="CV28" s="166"/>
      <c r="CW28" s="166"/>
      <c r="CX28" s="166"/>
      <c r="CY28" s="166"/>
      <c r="CZ28" s="166"/>
      <c r="DA28" s="166"/>
      <c r="DB28" s="166"/>
      <c r="DC28" s="166"/>
      <c r="DD28" s="166"/>
      <c r="DE28" s="166"/>
      <c r="DF28" s="166"/>
      <c r="DG28" s="166"/>
      <c r="DH28" s="166"/>
      <c r="DI28" s="166"/>
      <c r="DJ28" s="166"/>
      <c r="DK28" s="166"/>
    </row>
    <row r="29" spans="1:115" ht="30" customHeight="1" x14ac:dyDescent="0.25">
      <c r="A29" s="165" t="s">
        <v>310</v>
      </c>
      <c r="B29" s="166">
        <v>21.709999084472656</v>
      </c>
      <c r="C29" s="211">
        <v>23.4</v>
      </c>
      <c r="D29" s="211"/>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6"/>
      <c r="BS29" s="166"/>
      <c r="BT29" s="166"/>
      <c r="BU29" s="166"/>
      <c r="BV29" s="166"/>
      <c r="BW29" s="166"/>
      <c r="BX29" s="166"/>
      <c r="BY29" s="166"/>
      <c r="BZ29" s="166"/>
      <c r="CA29" s="166"/>
      <c r="CB29" s="166"/>
      <c r="CC29" s="166"/>
      <c r="CD29" s="166"/>
      <c r="CE29" s="166"/>
      <c r="CF29" s="166"/>
      <c r="CG29" s="166"/>
      <c r="CH29" s="166"/>
      <c r="CI29" s="166"/>
      <c r="CJ29" s="166"/>
      <c r="CK29" s="166"/>
      <c r="CL29" s="166"/>
      <c r="CM29" s="166"/>
      <c r="CN29" s="166"/>
      <c r="CO29" s="166"/>
      <c r="CP29" s="166"/>
      <c r="CQ29" s="166"/>
      <c r="CR29" s="166"/>
      <c r="CS29" s="166"/>
      <c r="CT29" s="166"/>
      <c r="CU29" s="166"/>
      <c r="CV29" s="166"/>
      <c r="CW29" s="166"/>
      <c r="CX29" s="166"/>
      <c r="CY29" s="166"/>
      <c r="CZ29" s="166"/>
      <c r="DA29" s="166"/>
      <c r="DB29" s="166"/>
      <c r="DC29" s="166"/>
      <c r="DD29" s="166"/>
      <c r="DE29" s="166"/>
      <c r="DF29" s="166"/>
      <c r="DG29" s="166"/>
      <c r="DH29" s="166"/>
      <c r="DI29" s="166"/>
      <c r="DJ29" s="166"/>
      <c r="DK29" s="166"/>
    </row>
    <row r="30" spans="1:115" ht="30" customHeight="1" x14ac:dyDescent="0.25">
      <c r="A30" s="165" t="s">
        <v>873</v>
      </c>
      <c r="B30" s="166">
        <v>15.880000114440918</v>
      </c>
      <c r="C30" s="211">
        <v>13.86</v>
      </c>
      <c r="D30" s="211"/>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66"/>
      <c r="CD30" s="166"/>
      <c r="CE30" s="166"/>
      <c r="CF30" s="166"/>
      <c r="CG30" s="166"/>
      <c r="CH30" s="166"/>
      <c r="CI30" s="166"/>
      <c r="CJ30" s="166"/>
      <c r="CK30" s="166"/>
      <c r="CL30" s="166"/>
      <c r="CM30" s="166"/>
      <c r="CN30" s="166"/>
      <c r="CO30" s="166"/>
      <c r="CP30" s="166"/>
      <c r="CQ30" s="166"/>
      <c r="CR30" s="166"/>
      <c r="CS30" s="166"/>
      <c r="CT30" s="166"/>
      <c r="CU30" s="166"/>
      <c r="CV30" s="166"/>
      <c r="CW30" s="166"/>
      <c r="CX30" s="166"/>
      <c r="CY30" s="166"/>
      <c r="CZ30" s="166"/>
      <c r="DA30" s="166"/>
      <c r="DB30" s="166"/>
      <c r="DC30" s="166"/>
      <c r="DD30" s="166"/>
      <c r="DE30" s="166"/>
      <c r="DF30" s="166"/>
      <c r="DG30" s="166"/>
      <c r="DH30" s="166"/>
      <c r="DI30" s="166"/>
      <c r="DJ30" s="166"/>
      <c r="DK30" s="166"/>
    </row>
    <row r="31" spans="1:115" ht="30" customHeight="1" x14ac:dyDescent="0.25">
      <c r="A31" s="165" t="s">
        <v>883</v>
      </c>
      <c r="B31" s="166">
        <v>31.899999618530273</v>
      </c>
      <c r="C31" s="211">
        <v>31.71</v>
      </c>
      <c r="D31" s="211"/>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c r="BA31" s="166"/>
      <c r="BB31" s="166"/>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c r="CS31" s="166"/>
      <c r="CT31" s="166"/>
      <c r="CU31" s="166"/>
      <c r="CV31" s="166"/>
      <c r="CW31" s="166"/>
      <c r="CX31" s="166"/>
      <c r="CY31" s="166"/>
      <c r="CZ31" s="166"/>
      <c r="DA31" s="166"/>
      <c r="DB31" s="166"/>
      <c r="DC31" s="166"/>
      <c r="DD31" s="166"/>
      <c r="DE31" s="166"/>
      <c r="DF31" s="166"/>
      <c r="DG31" s="166"/>
      <c r="DH31" s="166"/>
      <c r="DI31" s="166"/>
      <c r="DJ31" s="166"/>
      <c r="DK31" s="166"/>
    </row>
    <row r="32" spans="1:115" ht="30" customHeight="1" x14ac:dyDescent="0.25">
      <c r="A32" s="165" t="s">
        <v>312</v>
      </c>
      <c r="B32" s="166">
        <v>74.680000305175781</v>
      </c>
      <c r="C32" s="211">
        <v>74.38</v>
      </c>
      <c r="D32" s="211"/>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66"/>
      <c r="BF32" s="166"/>
      <c r="BG32" s="166"/>
      <c r="BH32" s="166"/>
      <c r="BI32" s="166"/>
      <c r="BJ32" s="166"/>
      <c r="BK32" s="166"/>
      <c r="BL32" s="166"/>
      <c r="BM32" s="166"/>
      <c r="BN32" s="166"/>
      <c r="BO32" s="166"/>
      <c r="BP32" s="166"/>
      <c r="BQ32" s="166"/>
      <c r="BR32" s="166"/>
      <c r="BS32" s="166"/>
      <c r="BT32" s="166"/>
      <c r="BU32" s="166"/>
      <c r="BV32" s="166"/>
      <c r="BW32" s="166"/>
      <c r="BX32" s="166"/>
      <c r="BY32" s="166"/>
      <c r="BZ32" s="166"/>
      <c r="CA32" s="166"/>
      <c r="CB32" s="166"/>
      <c r="CC32" s="166"/>
      <c r="CD32" s="166"/>
      <c r="CE32" s="166"/>
      <c r="CF32" s="166"/>
      <c r="CG32" s="166"/>
      <c r="CH32" s="166"/>
      <c r="CI32" s="166"/>
      <c r="CJ32" s="166"/>
      <c r="CK32" s="166"/>
      <c r="CL32" s="166"/>
      <c r="CM32" s="166"/>
      <c r="CN32" s="166"/>
      <c r="CO32" s="166"/>
      <c r="CP32" s="166"/>
      <c r="CQ32" s="166"/>
      <c r="CR32" s="166"/>
      <c r="CS32" s="166"/>
      <c r="CT32" s="166"/>
      <c r="CU32" s="166"/>
      <c r="CV32" s="166"/>
      <c r="CW32" s="166"/>
      <c r="CX32" s="166"/>
      <c r="CY32" s="166"/>
      <c r="CZ32" s="166"/>
      <c r="DA32" s="166"/>
      <c r="DB32" s="166"/>
      <c r="DC32" s="166"/>
      <c r="DD32" s="166"/>
      <c r="DE32" s="166"/>
      <c r="DF32" s="166"/>
      <c r="DG32" s="166"/>
      <c r="DH32" s="166"/>
      <c r="DI32" s="166"/>
      <c r="DJ32" s="166"/>
      <c r="DK32" s="166"/>
    </row>
    <row r="33" spans="1:115" ht="30" customHeight="1" x14ac:dyDescent="0.25">
      <c r="A33" s="165" t="s">
        <v>314</v>
      </c>
      <c r="B33" s="166">
        <v>115.55999755859375</v>
      </c>
      <c r="C33" s="211">
        <v>115.99</v>
      </c>
      <c r="D33" s="211"/>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L33" s="166"/>
      <c r="BM33" s="166"/>
      <c r="BN33" s="166"/>
      <c r="BO33" s="166"/>
      <c r="BP33" s="166"/>
      <c r="BQ33" s="166"/>
      <c r="BR33" s="166"/>
      <c r="BS33" s="166"/>
      <c r="BT33" s="166"/>
      <c r="BU33" s="166"/>
      <c r="BV33" s="166"/>
      <c r="BW33" s="166"/>
      <c r="BX33" s="166"/>
      <c r="BY33" s="166"/>
      <c r="BZ33" s="166"/>
      <c r="CA33" s="166"/>
      <c r="CB33" s="166"/>
      <c r="CC33" s="166"/>
      <c r="CD33" s="166"/>
      <c r="CE33" s="166"/>
      <c r="CF33" s="166"/>
      <c r="CG33" s="166"/>
      <c r="CH33" s="166"/>
      <c r="CI33" s="166"/>
      <c r="CJ33" s="166"/>
      <c r="CK33" s="166"/>
      <c r="CL33" s="166"/>
      <c r="CM33" s="166"/>
      <c r="CN33" s="166"/>
      <c r="CO33" s="166"/>
      <c r="CP33" s="166"/>
      <c r="CQ33" s="166"/>
      <c r="CR33" s="166"/>
      <c r="CS33" s="166"/>
      <c r="CT33" s="166"/>
      <c r="CU33" s="166"/>
      <c r="CV33" s="166"/>
      <c r="CW33" s="166"/>
      <c r="CX33" s="166"/>
      <c r="CY33" s="166"/>
      <c r="CZ33" s="166"/>
      <c r="DA33" s="166"/>
      <c r="DB33" s="166"/>
      <c r="DC33" s="166"/>
      <c r="DD33" s="166"/>
      <c r="DE33" s="166"/>
      <c r="DF33" s="166"/>
      <c r="DG33" s="166"/>
      <c r="DH33" s="166"/>
      <c r="DI33" s="166"/>
      <c r="DJ33" s="166"/>
      <c r="DK33" s="166"/>
    </row>
    <row r="34" spans="1:115" ht="30" customHeight="1" x14ac:dyDescent="0.25">
      <c r="A34" s="165" t="s">
        <v>316</v>
      </c>
      <c r="B34" s="166">
        <v>65.150001525878906</v>
      </c>
      <c r="C34" s="211">
        <v>64.08</v>
      </c>
      <c r="D34" s="211"/>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c r="CU34" s="166"/>
      <c r="CV34" s="166"/>
      <c r="CW34" s="166"/>
      <c r="CX34" s="166"/>
      <c r="CY34" s="166"/>
      <c r="CZ34" s="166"/>
      <c r="DA34" s="166"/>
      <c r="DB34" s="166"/>
      <c r="DC34" s="166"/>
      <c r="DD34" s="166"/>
      <c r="DE34" s="166"/>
      <c r="DF34" s="166"/>
      <c r="DG34" s="166"/>
      <c r="DH34" s="166"/>
      <c r="DI34" s="166"/>
      <c r="DJ34" s="166"/>
      <c r="DK34" s="166"/>
    </row>
    <row r="35" spans="1:115" ht="30" customHeight="1" x14ac:dyDescent="0.25">
      <c r="A35" s="165" t="s">
        <v>887</v>
      </c>
      <c r="B35" s="166">
        <v>830.978515625</v>
      </c>
      <c r="C35" s="211">
        <v>827.09400000000005</v>
      </c>
      <c r="D35" s="211"/>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6"/>
      <c r="BF35" s="166"/>
      <c r="BG35" s="166"/>
      <c r="BH35" s="166"/>
      <c r="BI35" s="166"/>
      <c r="BJ35" s="166"/>
      <c r="BK35" s="166"/>
      <c r="BL35" s="166"/>
      <c r="BM35" s="166"/>
      <c r="BN35" s="166"/>
      <c r="BO35" s="166"/>
      <c r="BP35" s="166"/>
      <c r="BQ35" s="166"/>
      <c r="BR35" s="166"/>
      <c r="BS35" s="166"/>
      <c r="BT35" s="166"/>
      <c r="BU35" s="166"/>
      <c r="BV35" s="166"/>
      <c r="BW35" s="166"/>
      <c r="BX35" s="166"/>
      <c r="BY35" s="166"/>
      <c r="BZ35" s="166"/>
      <c r="CA35" s="166"/>
      <c r="CB35" s="166"/>
      <c r="CC35" s="166"/>
      <c r="CD35" s="166"/>
      <c r="CE35" s="166"/>
      <c r="CF35" s="166"/>
      <c r="CG35" s="166"/>
      <c r="CH35" s="166"/>
      <c r="CI35" s="166"/>
      <c r="CJ35" s="166"/>
      <c r="CK35" s="166"/>
      <c r="CL35" s="166"/>
      <c r="CM35" s="166"/>
      <c r="CN35" s="166"/>
      <c r="CO35" s="166"/>
      <c r="CP35" s="166"/>
      <c r="CQ35" s="166"/>
      <c r="CR35" s="166"/>
      <c r="CS35" s="166"/>
      <c r="CT35" s="166"/>
      <c r="CU35" s="166"/>
      <c r="CV35" s="166"/>
      <c r="CW35" s="166"/>
      <c r="CX35" s="166"/>
      <c r="CY35" s="166"/>
      <c r="CZ35" s="166"/>
      <c r="DA35" s="166"/>
      <c r="DB35" s="166"/>
      <c r="DC35" s="166"/>
      <c r="DD35" s="166"/>
      <c r="DE35" s="166"/>
      <c r="DF35" s="166"/>
      <c r="DG35" s="166"/>
      <c r="DH35" s="166"/>
      <c r="DI35" s="166"/>
      <c r="DJ35" s="166"/>
      <c r="DK35" s="166"/>
    </row>
    <row r="36" spans="1:115" ht="30" customHeight="1" x14ac:dyDescent="0.25">
      <c r="A36" s="165" t="s">
        <v>318</v>
      </c>
      <c r="B36" s="166">
        <v>272.54998779296875</v>
      </c>
      <c r="C36" s="211">
        <v>286.14</v>
      </c>
      <c r="D36" s="211"/>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c r="CU36" s="166"/>
      <c r="CV36" s="166"/>
      <c r="CW36" s="166"/>
      <c r="CX36" s="166"/>
      <c r="CY36" s="166"/>
      <c r="CZ36" s="166"/>
      <c r="DA36" s="166"/>
      <c r="DB36" s="166"/>
      <c r="DC36" s="166"/>
      <c r="DD36" s="166"/>
      <c r="DE36" s="166"/>
      <c r="DF36" s="166"/>
      <c r="DG36" s="166"/>
      <c r="DH36" s="166"/>
      <c r="DI36" s="166"/>
      <c r="DJ36" s="166"/>
      <c r="DK36" s="166"/>
    </row>
    <row r="37" spans="1:115" ht="30" customHeight="1" x14ac:dyDescent="0.25">
      <c r="A37" s="165" t="s">
        <v>320</v>
      </c>
      <c r="B37" s="166">
        <v>6.940000057220459</v>
      </c>
      <c r="C37" s="211">
        <v>6.79</v>
      </c>
      <c r="D37" s="211"/>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66"/>
      <c r="CR37" s="166"/>
      <c r="CS37" s="166"/>
      <c r="CT37" s="166"/>
      <c r="CU37" s="166"/>
      <c r="CV37" s="166"/>
      <c r="CW37" s="166"/>
      <c r="CX37" s="166"/>
      <c r="CY37" s="166"/>
      <c r="CZ37" s="166"/>
      <c r="DA37" s="166"/>
      <c r="DB37" s="166"/>
      <c r="DC37" s="166"/>
      <c r="DD37" s="166"/>
      <c r="DE37" s="166"/>
      <c r="DF37" s="166"/>
      <c r="DG37" s="166"/>
      <c r="DH37" s="166"/>
      <c r="DI37" s="166"/>
      <c r="DJ37" s="166"/>
      <c r="DK37" s="166"/>
    </row>
    <row r="38" spans="1:115" ht="30" customHeight="1" x14ac:dyDescent="0.25">
      <c r="A38" s="189" t="s">
        <v>322</v>
      </c>
      <c r="B38" s="182">
        <v>192.64999389648438</v>
      </c>
      <c r="C38" s="211">
        <v>195.62</v>
      </c>
      <c r="D38" s="211"/>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2"/>
      <c r="BO38" s="182"/>
      <c r="BP38" s="182"/>
      <c r="BQ38" s="182"/>
      <c r="BR38" s="182"/>
      <c r="BS38" s="182"/>
      <c r="BT38" s="182"/>
      <c r="BU38" s="182"/>
      <c r="BV38" s="182"/>
      <c r="BW38" s="182"/>
      <c r="BX38" s="182"/>
      <c r="BY38" s="182"/>
      <c r="BZ38" s="182"/>
      <c r="CA38" s="182"/>
      <c r="CB38" s="182"/>
      <c r="CC38" s="182"/>
      <c r="CD38" s="182"/>
      <c r="CE38" s="182"/>
      <c r="CF38" s="182"/>
      <c r="CG38" s="182"/>
      <c r="CH38" s="182"/>
      <c r="CI38" s="182"/>
      <c r="CJ38" s="182"/>
      <c r="CK38" s="182"/>
      <c r="CL38" s="182"/>
      <c r="CM38" s="182"/>
      <c r="CN38" s="182"/>
      <c r="CO38" s="182"/>
      <c r="CP38" s="182"/>
      <c r="CQ38" s="182"/>
      <c r="CR38" s="182"/>
      <c r="CS38" s="182"/>
      <c r="CT38" s="182"/>
      <c r="CU38" s="182"/>
      <c r="CV38" s="182"/>
      <c r="CW38" s="182"/>
      <c r="CX38" s="182"/>
      <c r="CY38" s="182"/>
      <c r="CZ38" s="182"/>
      <c r="DA38" s="182"/>
      <c r="DB38" s="182"/>
      <c r="DC38" s="182"/>
      <c r="DD38" s="182"/>
      <c r="DE38" s="182"/>
      <c r="DF38" s="182"/>
      <c r="DG38" s="182"/>
      <c r="DH38" s="182"/>
      <c r="DI38" s="182"/>
      <c r="DJ38" s="182"/>
      <c r="DK38" s="182"/>
    </row>
    <row r="39" spans="1:115" ht="30" customHeight="1" x14ac:dyDescent="0.25">
      <c r="A39" s="189" t="s">
        <v>324</v>
      </c>
      <c r="B39" s="182">
        <v>42.25</v>
      </c>
      <c r="C39" s="211">
        <v>42.7</v>
      </c>
      <c r="D39" s="211"/>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2"/>
      <c r="BO39" s="182"/>
      <c r="BP39" s="182"/>
      <c r="BQ39" s="182"/>
      <c r="BR39" s="182"/>
      <c r="BS39" s="182"/>
      <c r="BT39" s="182"/>
      <c r="BU39" s="182"/>
      <c r="BV39" s="182"/>
      <c r="BW39" s="182"/>
      <c r="BX39" s="182"/>
      <c r="BY39" s="182"/>
      <c r="BZ39" s="182"/>
      <c r="CA39" s="182"/>
      <c r="CB39" s="182"/>
      <c r="CC39" s="182"/>
      <c r="CD39" s="182"/>
      <c r="CE39" s="182"/>
      <c r="CF39" s="182"/>
      <c r="CG39" s="182"/>
      <c r="CH39" s="182"/>
      <c r="CI39" s="182"/>
      <c r="CJ39" s="182"/>
      <c r="CK39" s="182"/>
      <c r="CL39" s="182"/>
      <c r="CM39" s="182"/>
      <c r="CN39" s="182"/>
      <c r="CO39" s="182"/>
      <c r="CP39" s="182"/>
      <c r="CQ39" s="182"/>
      <c r="CR39" s="182"/>
      <c r="CS39" s="182"/>
      <c r="CT39" s="182"/>
      <c r="CU39" s="182"/>
      <c r="CV39" s="182"/>
      <c r="CW39" s="182"/>
      <c r="CX39" s="182"/>
      <c r="CY39" s="182"/>
      <c r="CZ39" s="182"/>
      <c r="DA39" s="182"/>
      <c r="DB39" s="182"/>
      <c r="DC39" s="182"/>
      <c r="DD39" s="182"/>
      <c r="DE39" s="182"/>
      <c r="DF39" s="182"/>
      <c r="DG39" s="182"/>
      <c r="DH39" s="182"/>
      <c r="DI39" s="182"/>
      <c r="DJ39" s="182"/>
      <c r="DK39" s="182"/>
    </row>
    <row r="40" spans="1:115" ht="30" customHeight="1" x14ac:dyDescent="0.25">
      <c r="A40" s="189" t="s">
        <v>326</v>
      </c>
      <c r="B40" s="182">
        <v>881.010009765625</v>
      </c>
      <c r="C40" s="211">
        <v>886.85</v>
      </c>
      <c r="D40" s="211"/>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c r="AV40" s="182"/>
      <c r="AW40" s="182"/>
      <c r="AX40" s="182"/>
      <c r="AY40" s="182"/>
      <c r="AZ40" s="182"/>
      <c r="BA40" s="182"/>
      <c r="BB40" s="182"/>
      <c r="BC40" s="182"/>
      <c r="BD40" s="182"/>
      <c r="BE40" s="182"/>
      <c r="BF40" s="182"/>
      <c r="BG40" s="182"/>
      <c r="BH40" s="182"/>
      <c r="BI40" s="182"/>
      <c r="BJ40" s="182"/>
      <c r="BK40" s="182"/>
      <c r="BL40" s="182"/>
      <c r="BM40" s="182"/>
      <c r="BN40" s="182"/>
      <c r="BO40" s="182"/>
      <c r="BP40" s="182"/>
      <c r="BQ40" s="182"/>
      <c r="BR40" s="182"/>
      <c r="BS40" s="182"/>
      <c r="BT40" s="182"/>
      <c r="BU40" s="182"/>
      <c r="BV40" s="182"/>
      <c r="BW40" s="182"/>
      <c r="BX40" s="182"/>
      <c r="BY40" s="182"/>
      <c r="BZ40" s="182"/>
      <c r="CA40" s="182"/>
      <c r="CB40" s="182"/>
      <c r="CC40" s="182"/>
      <c r="CD40" s="182"/>
      <c r="CE40" s="182"/>
      <c r="CF40" s="182"/>
      <c r="CG40" s="182"/>
      <c r="CH40" s="182"/>
      <c r="CI40" s="182"/>
      <c r="CJ40" s="182"/>
      <c r="CK40" s="182"/>
      <c r="CL40" s="182"/>
      <c r="CM40" s="182"/>
      <c r="CN40" s="182"/>
      <c r="CO40" s="182"/>
      <c r="CP40" s="182"/>
      <c r="CQ40" s="182"/>
      <c r="CR40" s="182"/>
      <c r="CS40" s="182"/>
      <c r="CT40" s="182"/>
      <c r="CU40" s="182"/>
      <c r="CV40" s="182"/>
      <c r="CW40" s="182"/>
      <c r="CX40" s="182"/>
      <c r="CY40" s="182"/>
      <c r="CZ40" s="182"/>
      <c r="DA40" s="182"/>
      <c r="DB40" s="182"/>
      <c r="DC40" s="182"/>
      <c r="DD40" s="182"/>
      <c r="DE40" s="182"/>
      <c r="DF40" s="182"/>
      <c r="DG40" s="182"/>
      <c r="DH40" s="182"/>
      <c r="DI40" s="182"/>
      <c r="DJ40" s="182"/>
      <c r="DK40" s="182"/>
    </row>
    <row r="41" spans="1:115" ht="30" customHeight="1" x14ac:dyDescent="0.25">
      <c r="A41" s="189" t="s">
        <v>328</v>
      </c>
      <c r="B41" s="182">
        <v>38</v>
      </c>
      <c r="C41" s="211">
        <v>38.4</v>
      </c>
      <c r="D41" s="211"/>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2"/>
      <c r="BO41" s="182"/>
      <c r="BP41" s="182"/>
      <c r="BQ41" s="182"/>
      <c r="BR41" s="182"/>
      <c r="BS41" s="182"/>
      <c r="BT41" s="182"/>
      <c r="BU41" s="182"/>
      <c r="BV41" s="182"/>
      <c r="BW41" s="182"/>
      <c r="BX41" s="182"/>
      <c r="BY41" s="182"/>
      <c r="BZ41" s="182"/>
      <c r="CA41" s="182"/>
      <c r="CB41" s="182"/>
      <c r="CC41" s="182"/>
      <c r="CD41" s="182"/>
      <c r="CE41" s="182"/>
      <c r="CF41" s="182"/>
      <c r="CG41" s="182"/>
      <c r="CH41" s="182"/>
      <c r="CI41" s="182"/>
      <c r="CJ41" s="182"/>
      <c r="CK41" s="182"/>
      <c r="CL41" s="182"/>
      <c r="CM41" s="182"/>
      <c r="CN41" s="182"/>
      <c r="CO41" s="182"/>
      <c r="CP41" s="182"/>
      <c r="CQ41" s="182"/>
      <c r="CR41" s="182"/>
      <c r="CS41" s="182"/>
      <c r="CT41" s="182"/>
      <c r="CU41" s="182"/>
      <c r="CV41" s="182"/>
      <c r="CW41" s="182"/>
      <c r="CX41" s="182"/>
      <c r="CY41" s="182"/>
      <c r="CZ41" s="182"/>
      <c r="DA41" s="182"/>
      <c r="DB41" s="182"/>
      <c r="DC41" s="182"/>
      <c r="DD41" s="182"/>
      <c r="DE41" s="182"/>
      <c r="DF41" s="182"/>
      <c r="DG41" s="182"/>
      <c r="DH41" s="182"/>
      <c r="DI41" s="182"/>
      <c r="DJ41" s="182"/>
      <c r="DK41" s="182"/>
    </row>
    <row r="42" spans="1:115" ht="30" customHeight="1" x14ac:dyDescent="0.25">
      <c r="A42" s="189" t="s">
        <v>888</v>
      </c>
      <c r="B42" s="182">
        <v>484.33291625976563</v>
      </c>
      <c r="C42" s="211">
        <v>493.32499999999999</v>
      </c>
      <c r="D42" s="211"/>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2"/>
      <c r="BO42" s="182"/>
      <c r="BP42" s="182"/>
      <c r="BQ42" s="182"/>
      <c r="BR42" s="182"/>
      <c r="BS42" s="182"/>
      <c r="BT42" s="182"/>
      <c r="BU42" s="182"/>
      <c r="BV42" s="182"/>
      <c r="BW42" s="182"/>
      <c r="BX42" s="182"/>
      <c r="BY42" s="182"/>
      <c r="BZ42" s="182"/>
      <c r="CA42" s="182"/>
      <c r="CB42" s="182"/>
      <c r="CC42" s="182"/>
      <c r="CD42" s="182"/>
      <c r="CE42" s="182"/>
      <c r="CF42" s="182"/>
      <c r="CG42" s="182"/>
      <c r="CH42" s="182"/>
      <c r="CI42" s="182"/>
      <c r="CJ42" s="182"/>
      <c r="CK42" s="182"/>
      <c r="CL42" s="182"/>
      <c r="CM42" s="182"/>
      <c r="CN42" s="182"/>
      <c r="CO42" s="182"/>
      <c r="CP42" s="182"/>
      <c r="CQ42" s="182"/>
      <c r="CR42" s="182"/>
      <c r="CS42" s="182"/>
      <c r="CT42" s="182"/>
      <c r="CU42" s="182"/>
      <c r="CV42" s="182"/>
      <c r="CW42" s="182"/>
      <c r="CX42" s="182"/>
      <c r="CY42" s="182"/>
      <c r="CZ42" s="182"/>
      <c r="DA42" s="182"/>
      <c r="DB42" s="182"/>
      <c r="DC42" s="182"/>
      <c r="DD42" s="182"/>
      <c r="DE42" s="182"/>
      <c r="DF42" s="182"/>
      <c r="DG42" s="182"/>
      <c r="DH42" s="182"/>
      <c r="DI42" s="182"/>
      <c r="DJ42" s="182"/>
      <c r="DK42" s="182"/>
    </row>
    <row r="43" spans="1:115" ht="30" customHeight="1" x14ac:dyDescent="0.25">
      <c r="A43" s="189" t="s">
        <v>230</v>
      </c>
      <c r="B43" s="182">
        <v>85.050003051757813</v>
      </c>
      <c r="C43" s="211">
        <v>85.39</v>
      </c>
      <c r="D43" s="211"/>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2"/>
      <c r="BP43" s="182"/>
      <c r="BQ43" s="182"/>
      <c r="BR43" s="182"/>
      <c r="BS43" s="182"/>
      <c r="BT43" s="182"/>
      <c r="BU43" s="182"/>
      <c r="BV43" s="182"/>
      <c r="BW43" s="182"/>
      <c r="BX43" s="182"/>
      <c r="BY43" s="182"/>
      <c r="BZ43" s="182"/>
      <c r="CA43" s="182"/>
      <c r="CB43" s="182"/>
      <c r="CC43" s="182"/>
      <c r="CD43" s="182"/>
      <c r="CE43" s="182"/>
      <c r="CF43" s="182"/>
      <c r="CG43" s="182"/>
      <c r="CH43" s="182"/>
      <c r="CI43" s="182"/>
      <c r="CJ43" s="182"/>
      <c r="CK43" s="182"/>
      <c r="CL43" s="182"/>
      <c r="CM43" s="182"/>
      <c r="CN43" s="182"/>
      <c r="CO43" s="182"/>
      <c r="CP43" s="182"/>
      <c r="CQ43" s="182"/>
      <c r="CR43" s="182"/>
      <c r="CS43" s="182"/>
      <c r="CT43" s="182"/>
      <c r="CU43" s="182"/>
      <c r="CV43" s="182"/>
      <c r="CW43" s="182"/>
      <c r="CX43" s="182"/>
      <c r="CY43" s="182"/>
      <c r="CZ43" s="182"/>
      <c r="DA43" s="182"/>
      <c r="DB43" s="182"/>
      <c r="DC43" s="182"/>
      <c r="DD43" s="182"/>
      <c r="DE43" s="182"/>
      <c r="DF43" s="182"/>
      <c r="DG43" s="182"/>
      <c r="DH43" s="182"/>
      <c r="DI43" s="182"/>
      <c r="DJ43" s="182"/>
      <c r="DK43" s="182"/>
    </row>
    <row r="44" spans="1:115" ht="30" customHeight="1" x14ac:dyDescent="0.25">
      <c r="A44" s="189" t="s">
        <v>331</v>
      </c>
      <c r="B44" s="182">
        <v>75.610000610351563</v>
      </c>
      <c r="C44" s="211">
        <v>73.02</v>
      </c>
      <c r="D44" s="211"/>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2"/>
      <c r="BO44" s="182"/>
      <c r="BP44" s="182"/>
      <c r="BQ44" s="182"/>
      <c r="BR44" s="182"/>
      <c r="BS44" s="182"/>
      <c r="BT44" s="182"/>
      <c r="BU44" s="182"/>
      <c r="BV44" s="182"/>
      <c r="BW44" s="182"/>
      <c r="BX44" s="182"/>
      <c r="BY44" s="182"/>
      <c r="BZ44" s="182"/>
      <c r="CA44" s="182"/>
      <c r="CB44" s="182"/>
      <c r="CC44" s="182"/>
      <c r="CD44" s="182"/>
      <c r="CE44" s="182"/>
      <c r="CF44" s="182"/>
      <c r="CG44" s="182"/>
      <c r="CH44" s="182"/>
      <c r="CI44" s="182"/>
      <c r="CJ44" s="182"/>
      <c r="CK44" s="182"/>
      <c r="CL44" s="182"/>
      <c r="CM44" s="182"/>
      <c r="CN44" s="182"/>
      <c r="CO44" s="182"/>
      <c r="CP44" s="182"/>
      <c r="CQ44" s="182"/>
      <c r="CR44" s="182"/>
      <c r="CS44" s="182"/>
      <c r="CT44" s="182"/>
      <c r="CU44" s="182"/>
      <c r="CV44" s="182"/>
      <c r="CW44" s="182"/>
      <c r="CX44" s="182"/>
      <c r="CY44" s="182"/>
      <c r="CZ44" s="182"/>
      <c r="DA44" s="182"/>
      <c r="DB44" s="182"/>
      <c r="DC44" s="182"/>
      <c r="DD44" s="182"/>
      <c r="DE44" s="182"/>
      <c r="DF44" s="182"/>
      <c r="DG44" s="182"/>
      <c r="DH44" s="182"/>
      <c r="DI44" s="182"/>
      <c r="DJ44" s="182"/>
      <c r="DK44" s="182"/>
    </row>
    <row r="45" spans="1:115" ht="30" customHeight="1" x14ac:dyDescent="0.25">
      <c r="A45" s="189" t="s">
        <v>889</v>
      </c>
      <c r="B45" s="182">
        <v>45908.48046875</v>
      </c>
      <c r="C45" s="211">
        <v>45534.483999999997</v>
      </c>
      <c r="D45" s="211"/>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2"/>
      <c r="BP45" s="182"/>
      <c r="BQ45" s="182"/>
      <c r="BR45" s="182"/>
      <c r="BS45" s="182"/>
      <c r="BT45" s="182"/>
      <c r="BU45" s="182"/>
      <c r="BV45" s="182"/>
      <c r="BW45" s="182"/>
      <c r="BX45" s="182"/>
      <c r="BY45" s="182"/>
      <c r="BZ45" s="182"/>
      <c r="CA45" s="182"/>
      <c r="CB45" s="182"/>
      <c r="CC45" s="182"/>
      <c r="CD45" s="182"/>
      <c r="CE45" s="182"/>
      <c r="CF45" s="182"/>
      <c r="CG45" s="182"/>
      <c r="CH45" s="182"/>
      <c r="CI45" s="182"/>
      <c r="CJ45" s="182"/>
      <c r="CK45" s="182"/>
      <c r="CL45" s="182"/>
      <c r="CM45" s="182"/>
      <c r="CN45" s="182"/>
      <c r="CO45" s="182"/>
      <c r="CP45" s="182"/>
      <c r="CQ45" s="182"/>
      <c r="CR45" s="182"/>
      <c r="CS45" s="182"/>
      <c r="CT45" s="182"/>
      <c r="CU45" s="182"/>
      <c r="CV45" s="182"/>
      <c r="CW45" s="182"/>
      <c r="CX45" s="182"/>
      <c r="CY45" s="182"/>
      <c r="CZ45" s="182"/>
      <c r="DA45" s="182"/>
      <c r="DB45" s="182"/>
      <c r="DC45" s="182"/>
      <c r="DD45" s="182"/>
      <c r="DE45" s="182"/>
      <c r="DF45" s="182"/>
      <c r="DG45" s="182"/>
      <c r="DH45" s="182"/>
      <c r="DI45" s="182"/>
      <c r="DJ45" s="182"/>
      <c r="DK45" s="182"/>
    </row>
    <row r="46" spans="1:115" ht="30" customHeight="1" x14ac:dyDescent="0.25">
      <c r="A46" s="189" t="s">
        <v>333</v>
      </c>
      <c r="B46" s="182">
        <v>39.080001831054688</v>
      </c>
      <c r="C46" s="211">
        <v>39.049999999999997</v>
      </c>
      <c r="D46" s="211"/>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2"/>
      <c r="BP46" s="182"/>
      <c r="BQ46" s="182"/>
      <c r="BR46" s="182"/>
      <c r="BS46" s="182"/>
      <c r="BT46" s="182"/>
      <c r="BU46" s="182"/>
      <c r="BV46" s="182"/>
      <c r="BW46" s="182"/>
      <c r="BX46" s="182"/>
      <c r="BY46" s="182"/>
      <c r="BZ46" s="182"/>
      <c r="CA46" s="182"/>
      <c r="CB46" s="182"/>
      <c r="CC46" s="182"/>
      <c r="CD46" s="182"/>
      <c r="CE46" s="182"/>
      <c r="CF46" s="182"/>
      <c r="CG46" s="182"/>
      <c r="CH46" s="182"/>
      <c r="CI46" s="182"/>
      <c r="CJ46" s="182"/>
      <c r="CK46" s="182"/>
      <c r="CL46" s="182"/>
      <c r="CM46" s="182"/>
      <c r="CN46" s="182"/>
      <c r="CO46" s="182"/>
      <c r="CP46" s="182"/>
      <c r="CQ46" s="182"/>
      <c r="CR46" s="182"/>
      <c r="CS46" s="182"/>
      <c r="CT46" s="182"/>
      <c r="CU46" s="182"/>
      <c r="CV46" s="182"/>
      <c r="CW46" s="182"/>
      <c r="CX46" s="182"/>
      <c r="CY46" s="182"/>
      <c r="CZ46" s="182"/>
      <c r="DA46" s="182"/>
      <c r="DB46" s="182"/>
      <c r="DC46" s="182"/>
      <c r="DD46" s="182"/>
      <c r="DE46" s="182"/>
      <c r="DF46" s="182"/>
      <c r="DG46" s="182"/>
      <c r="DH46" s="182"/>
      <c r="DI46" s="182"/>
      <c r="DJ46" s="182"/>
      <c r="DK46" s="182"/>
    </row>
    <row r="47" spans="1:115" ht="30" customHeight="1" x14ac:dyDescent="0.25">
      <c r="A47" s="189" t="s">
        <v>335</v>
      </c>
      <c r="B47" s="182">
        <v>7.820000171661377</v>
      </c>
      <c r="C47" s="211">
        <v>8.3000000000000007</v>
      </c>
      <c r="D47" s="211"/>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2"/>
      <c r="BO47" s="182"/>
      <c r="BP47" s="182"/>
      <c r="BQ47" s="182"/>
      <c r="BR47" s="182"/>
      <c r="BS47" s="182"/>
      <c r="BT47" s="182"/>
      <c r="BU47" s="182"/>
      <c r="BV47" s="182"/>
      <c r="BW47" s="182"/>
      <c r="BX47" s="182"/>
      <c r="BY47" s="182"/>
      <c r="BZ47" s="182"/>
      <c r="CA47" s="182"/>
      <c r="CB47" s="182"/>
      <c r="CC47" s="182"/>
      <c r="CD47" s="182"/>
      <c r="CE47" s="182"/>
      <c r="CF47" s="182"/>
      <c r="CG47" s="182"/>
      <c r="CH47" s="182"/>
      <c r="CI47" s="182"/>
      <c r="CJ47" s="182"/>
      <c r="CK47" s="182"/>
      <c r="CL47" s="182"/>
      <c r="CM47" s="182"/>
      <c r="CN47" s="182"/>
      <c r="CO47" s="182"/>
      <c r="CP47" s="182"/>
      <c r="CQ47" s="182"/>
      <c r="CR47" s="182"/>
      <c r="CS47" s="182"/>
      <c r="CT47" s="182"/>
      <c r="CU47" s="182"/>
      <c r="CV47" s="182"/>
      <c r="CW47" s="182"/>
      <c r="CX47" s="182"/>
      <c r="CY47" s="182"/>
      <c r="CZ47" s="182"/>
      <c r="DA47" s="182"/>
      <c r="DB47" s="182"/>
      <c r="DC47" s="182"/>
      <c r="DD47" s="182"/>
      <c r="DE47" s="182"/>
      <c r="DF47" s="182"/>
      <c r="DG47" s="182"/>
      <c r="DH47" s="182"/>
      <c r="DI47" s="182"/>
      <c r="DJ47" s="182"/>
      <c r="DK47" s="182"/>
    </row>
    <row r="48" spans="1:115" ht="30" customHeight="1" x14ac:dyDescent="0.25">
      <c r="A48" s="189" t="s">
        <v>337</v>
      </c>
      <c r="B48" s="182">
        <v>76.339996337890625</v>
      </c>
      <c r="C48" s="211">
        <v>76.790000000000006</v>
      </c>
      <c r="D48" s="211"/>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2"/>
      <c r="BP48" s="182"/>
      <c r="BQ48" s="182"/>
      <c r="BR48" s="182"/>
      <c r="BS48" s="182"/>
      <c r="BT48" s="182"/>
      <c r="BU48" s="182"/>
      <c r="BV48" s="182"/>
      <c r="BW48" s="182"/>
      <c r="BX48" s="182"/>
      <c r="BY48" s="182"/>
      <c r="BZ48" s="182"/>
      <c r="CA48" s="182"/>
      <c r="CB48" s="182"/>
      <c r="CC48" s="182"/>
      <c r="CD48" s="182"/>
      <c r="CE48" s="182"/>
      <c r="CF48" s="182"/>
      <c r="CG48" s="182"/>
      <c r="CH48" s="182"/>
      <c r="CI48" s="182"/>
      <c r="CJ48" s="182"/>
      <c r="CK48" s="182"/>
      <c r="CL48" s="182"/>
      <c r="CM48" s="182"/>
      <c r="CN48" s="182"/>
      <c r="CO48" s="182"/>
      <c r="CP48" s="182"/>
      <c r="CQ48" s="182"/>
      <c r="CR48" s="182"/>
      <c r="CS48" s="182"/>
      <c r="CT48" s="182"/>
      <c r="CU48" s="182"/>
      <c r="CV48" s="182"/>
      <c r="CW48" s="182"/>
      <c r="CX48" s="182"/>
      <c r="CY48" s="182"/>
      <c r="CZ48" s="182"/>
      <c r="DA48" s="182"/>
      <c r="DB48" s="182"/>
      <c r="DC48" s="182"/>
      <c r="DD48" s="182"/>
      <c r="DE48" s="182"/>
      <c r="DF48" s="182"/>
      <c r="DG48" s="182"/>
      <c r="DH48" s="182"/>
      <c r="DI48" s="182"/>
      <c r="DJ48" s="182"/>
      <c r="DK48" s="182"/>
    </row>
    <row r="49" spans="1:115" ht="30" customHeight="1" x14ac:dyDescent="0.25">
      <c r="A49" s="189" t="s">
        <v>339</v>
      </c>
      <c r="B49" s="182">
        <v>120.12000274658203</v>
      </c>
      <c r="C49" s="211">
        <v>120.27</v>
      </c>
      <c r="D49" s="211"/>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c r="BZ49" s="182"/>
      <c r="CA49" s="182"/>
      <c r="CB49" s="182"/>
      <c r="CC49" s="182"/>
      <c r="CD49" s="182"/>
      <c r="CE49" s="182"/>
      <c r="CF49" s="182"/>
      <c r="CG49" s="182"/>
      <c r="CH49" s="182"/>
      <c r="CI49" s="182"/>
      <c r="CJ49" s="182"/>
      <c r="CK49" s="182"/>
      <c r="CL49" s="182"/>
      <c r="CM49" s="182"/>
      <c r="CN49" s="182"/>
      <c r="CO49" s="182"/>
      <c r="CP49" s="182"/>
      <c r="CQ49" s="182"/>
      <c r="CR49" s="182"/>
      <c r="CS49" s="182"/>
      <c r="CT49" s="182"/>
      <c r="CU49" s="182"/>
      <c r="CV49" s="182"/>
      <c r="CW49" s="182"/>
      <c r="CX49" s="182"/>
      <c r="CY49" s="182"/>
      <c r="CZ49" s="182"/>
      <c r="DA49" s="182"/>
      <c r="DB49" s="182"/>
      <c r="DC49" s="182"/>
      <c r="DD49" s="182"/>
      <c r="DE49" s="182"/>
      <c r="DF49" s="182"/>
      <c r="DG49" s="182"/>
      <c r="DH49" s="182"/>
      <c r="DI49" s="182"/>
      <c r="DJ49" s="182"/>
      <c r="DK49" s="182"/>
    </row>
    <row r="50" spans="1:115" ht="30" customHeight="1" x14ac:dyDescent="0.25">
      <c r="A50" s="189" t="s">
        <v>341</v>
      </c>
      <c r="B50" s="182">
        <v>23.059999465942383</v>
      </c>
      <c r="C50" s="211">
        <v>23.49</v>
      </c>
      <c r="D50" s="211"/>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2"/>
      <c r="BO50" s="182"/>
      <c r="BP50" s="182"/>
      <c r="BQ50" s="182"/>
      <c r="BR50" s="182"/>
      <c r="BS50" s="182"/>
      <c r="BT50" s="182"/>
      <c r="BU50" s="182"/>
      <c r="BV50" s="182"/>
      <c r="BW50" s="182"/>
      <c r="BX50" s="182"/>
      <c r="BY50" s="182"/>
      <c r="BZ50" s="182"/>
      <c r="CA50" s="182"/>
      <c r="CB50" s="182"/>
      <c r="CC50" s="182"/>
      <c r="CD50" s="182"/>
      <c r="CE50" s="182"/>
      <c r="CF50" s="182"/>
      <c r="CG50" s="182"/>
      <c r="CH50" s="182"/>
      <c r="CI50" s="182"/>
      <c r="CJ50" s="182"/>
      <c r="CK50" s="182"/>
      <c r="CL50" s="182"/>
      <c r="CM50" s="182"/>
      <c r="CN50" s="182"/>
      <c r="CO50" s="182"/>
      <c r="CP50" s="182"/>
      <c r="CQ50" s="182"/>
      <c r="CR50" s="182"/>
      <c r="CS50" s="182"/>
      <c r="CT50" s="182"/>
      <c r="CU50" s="182"/>
      <c r="CV50" s="182"/>
      <c r="CW50" s="182"/>
      <c r="CX50" s="182"/>
      <c r="CY50" s="182"/>
      <c r="CZ50" s="182"/>
      <c r="DA50" s="182"/>
      <c r="DB50" s="182"/>
      <c r="DC50" s="182"/>
      <c r="DD50" s="182"/>
      <c r="DE50" s="182"/>
      <c r="DF50" s="182"/>
      <c r="DG50" s="182"/>
      <c r="DH50" s="182"/>
      <c r="DI50" s="182"/>
      <c r="DJ50" s="182"/>
      <c r="DK50" s="182"/>
    </row>
    <row r="51" spans="1:115" ht="30" customHeight="1" x14ac:dyDescent="0.25">
      <c r="A51" s="189" t="s">
        <v>343</v>
      </c>
      <c r="B51" s="182">
        <v>56.349998474121094</v>
      </c>
      <c r="C51" s="211">
        <v>56.56</v>
      </c>
      <c r="D51" s="211"/>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2"/>
      <c r="BO51" s="182"/>
      <c r="BP51" s="182"/>
      <c r="BQ51" s="182"/>
      <c r="BR51" s="182"/>
      <c r="BS51" s="182"/>
      <c r="BT51" s="182"/>
      <c r="BU51" s="182"/>
      <c r="BV51" s="182"/>
      <c r="BW51" s="182"/>
      <c r="BX51" s="182"/>
      <c r="BY51" s="182"/>
      <c r="BZ51" s="182"/>
      <c r="CA51" s="182"/>
      <c r="CB51" s="182"/>
      <c r="CC51" s="182"/>
      <c r="CD51" s="182"/>
      <c r="CE51" s="182"/>
      <c r="CF51" s="182"/>
      <c r="CG51" s="182"/>
      <c r="CH51" s="182"/>
      <c r="CI51" s="182"/>
      <c r="CJ51" s="182"/>
      <c r="CK51" s="182"/>
      <c r="CL51" s="182"/>
      <c r="CM51" s="182"/>
      <c r="CN51" s="182"/>
      <c r="CO51" s="182"/>
      <c r="CP51" s="182"/>
      <c r="CQ51" s="182"/>
      <c r="CR51" s="182"/>
      <c r="CS51" s="182"/>
      <c r="CT51" s="182"/>
      <c r="CU51" s="182"/>
      <c r="CV51" s="182"/>
      <c r="CW51" s="182"/>
      <c r="CX51" s="182"/>
      <c r="CY51" s="182"/>
      <c r="CZ51" s="182"/>
      <c r="DA51" s="182"/>
      <c r="DB51" s="182"/>
      <c r="DC51" s="182"/>
      <c r="DD51" s="182"/>
      <c r="DE51" s="182"/>
      <c r="DF51" s="182"/>
      <c r="DG51" s="182"/>
      <c r="DH51" s="182"/>
      <c r="DI51" s="182"/>
      <c r="DJ51" s="182"/>
      <c r="DK51" s="182"/>
    </row>
    <row r="52" spans="1:115" ht="30" customHeight="1" x14ac:dyDescent="0.25">
      <c r="A52" s="189" t="s">
        <v>345</v>
      </c>
      <c r="B52" s="182">
        <v>19.559999465942383</v>
      </c>
      <c r="C52" s="211">
        <v>19.21</v>
      </c>
      <c r="D52" s="211"/>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2"/>
      <c r="BO52" s="182"/>
      <c r="BP52" s="182"/>
      <c r="BQ52" s="182"/>
      <c r="BR52" s="182"/>
      <c r="BS52" s="182"/>
      <c r="BT52" s="182"/>
      <c r="BU52" s="182"/>
      <c r="BV52" s="182"/>
      <c r="BW52" s="182"/>
      <c r="BX52" s="182"/>
      <c r="BY52" s="182"/>
      <c r="BZ52" s="182"/>
      <c r="CA52" s="182"/>
      <c r="CB52" s="182"/>
      <c r="CC52" s="182"/>
      <c r="CD52" s="182"/>
      <c r="CE52" s="182"/>
      <c r="CF52" s="182"/>
      <c r="CG52" s="182"/>
      <c r="CH52" s="182"/>
      <c r="CI52" s="182"/>
      <c r="CJ52" s="182"/>
      <c r="CK52" s="182"/>
      <c r="CL52" s="182"/>
      <c r="CM52" s="182"/>
      <c r="CN52" s="182"/>
      <c r="CO52" s="182"/>
      <c r="CP52" s="182"/>
      <c r="CQ52" s="182"/>
      <c r="CR52" s="182"/>
      <c r="CS52" s="182"/>
      <c r="CT52" s="182"/>
      <c r="CU52" s="182"/>
      <c r="CV52" s="182"/>
      <c r="CW52" s="182"/>
      <c r="CX52" s="182"/>
      <c r="CY52" s="182"/>
      <c r="CZ52" s="182"/>
      <c r="DA52" s="182"/>
      <c r="DB52" s="182"/>
      <c r="DC52" s="182"/>
      <c r="DD52" s="182"/>
      <c r="DE52" s="182"/>
      <c r="DF52" s="182"/>
      <c r="DG52" s="182"/>
      <c r="DH52" s="182"/>
      <c r="DI52" s="182"/>
      <c r="DJ52" s="182"/>
      <c r="DK52" s="182"/>
    </row>
    <row r="53" spans="1:115" ht="30" customHeight="1" x14ac:dyDescent="0.25">
      <c r="A53" s="189" t="s">
        <v>347</v>
      </c>
      <c r="B53" s="182">
        <v>20.979999542236328</v>
      </c>
      <c r="C53" s="211">
        <v>21.42</v>
      </c>
      <c r="D53" s="211"/>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2"/>
      <c r="BO53" s="182"/>
      <c r="BP53" s="182"/>
      <c r="BQ53" s="182"/>
      <c r="BR53" s="182"/>
      <c r="BS53" s="182"/>
      <c r="BT53" s="182"/>
      <c r="BU53" s="182"/>
      <c r="BV53" s="182"/>
      <c r="BW53" s="182"/>
      <c r="BX53" s="182"/>
      <c r="BY53" s="182"/>
      <c r="BZ53" s="182"/>
      <c r="CA53" s="182"/>
      <c r="CB53" s="182"/>
      <c r="CC53" s="182"/>
      <c r="CD53" s="182"/>
      <c r="CE53" s="182"/>
      <c r="CF53" s="182"/>
      <c r="CG53" s="182"/>
      <c r="CH53" s="182"/>
      <c r="CI53" s="182"/>
      <c r="CJ53" s="182"/>
      <c r="CK53" s="182"/>
      <c r="CL53" s="182"/>
      <c r="CM53" s="182"/>
      <c r="CN53" s="182"/>
      <c r="CO53" s="182"/>
      <c r="CP53" s="182"/>
      <c r="CQ53" s="182"/>
      <c r="CR53" s="182"/>
      <c r="CS53" s="182"/>
      <c r="CT53" s="182"/>
      <c r="CU53" s="182"/>
      <c r="CV53" s="182"/>
      <c r="CW53" s="182"/>
      <c r="CX53" s="182"/>
      <c r="CY53" s="182"/>
      <c r="CZ53" s="182"/>
      <c r="DA53" s="182"/>
      <c r="DB53" s="182"/>
      <c r="DC53" s="182"/>
      <c r="DD53" s="182"/>
      <c r="DE53" s="182"/>
      <c r="DF53" s="182"/>
      <c r="DG53" s="182"/>
      <c r="DH53" s="182"/>
      <c r="DI53" s="182"/>
      <c r="DJ53" s="182"/>
      <c r="DK53" s="182"/>
    </row>
    <row r="54" spans="1:115" ht="30" customHeight="1" x14ac:dyDescent="0.25">
      <c r="A54" s="189" t="s">
        <v>349</v>
      </c>
      <c r="B54" s="182">
        <v>100.59999847412109</v>
      </c>
      <c r="C54" s="211">
        <v>100.44</v>
      </c>
      <c r="D54" s="211"/>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2"/>
      <c r="BO54" s="182"/>
      <c r="BP54" s="182"/>
      <c r="BQ54" s="182"/>
      <c r="BR54" s="182"/>
      <c r="BS54" s="182"/>
      <c r="BT54" s="182"/>
      <c r="BU54" s="182"/>
      <c r="BV54" s="182"/>
      <c r="BW54" s="182"/>
      <c r="BX54" s="182"/>
      <c r="BY54" s="182"/>
      <c r="BZ54" s="182"/>
      <c r="CA54" s="182"/>
      <c r="CB54" s="182"/>
      <c r="CC54" s="182"/>
      <c r="CD54" s="182"/>
      <c r="CE54" s="182"/>
      <c r="CF54" s="182"/>
      <c r="CG54" s="182"/>
      <c r="CH54" s="182"/>
      <c r="CI54" s="182"/>
      <c r="CJ54" s="182"/>
      <c r="CK54" s="182"/>
      <c r="CL54" s="182"/>
      <c r="CM54" s="182"/>
      <c r="CN54" s="182"/>
      <c r="CO54" s="182"/>
      <c r="CP54" s="182"/>
      <c r="CQ54" s="182"/>
      <c r="CR54" s="182"/>
      <c r="CS54" s="182"/>
      <c r="CT54" s="182"/>
      <c r="CU54" s="182"/>
      <c r="CV54" s="182"/>
      <c r="CW54" s="182"/>
      <c r="CX54" s="182"/>
      <c r="CY54" s="182"/>
      <c r="CZ54" s="182"/>
      <c r="DA54" s="182"/>
      <c r="DB54" s="182"/>
      <c r="DC54" s="182"/>
      <c r="DD54" s="182"/>
      <c r="DE54" s="182"/>
      <c r="DF54" s="182"/>
      <c r="DG54" s="182"/>
      <c r="DH54" s="182"/>
      <c r="DI54" s="182"/>
      <c r="DJ54" s="182"/>
      <c r="DK54" s="182"/>
    </row>
    <row r="55" spans="1:115" ht="30" customHeight="1" x14ac:dyDescent="0.25">
      <c r="A55" s="189" t="s">
        <v>351</v>
      </c>
      <c r="B55" s="182">
        <v>12.829999923706055</v>
      </c>
      <c r="C55" s="211">
        <v>12.86</v>
      </c>
      <c r="D55" s="211"/>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2"/>
      <c r="BO55" s="182"/>
      <c r="BP55" s="182"/>
      <c r="BQ55" s="182"/>
      <c r="BR55" s="182"/>
      <c r="BS55" s="182"/>
      <c r="BT55" s="182"/>
      <c r="BU55" s="182"/>
      <c r="BV55" s="182"/>
      <c r="BW55" s="182"/>
      <c r="BX55" s="182"/>
      <c r="BY55" s="182"/>
      <c r="BZ55" s="182"/>
      <c r="CA55" s="182"/>
      <c r="CB55" s="182"/>
      <c r="CC55" s="182"/>
      <c r="CD55" s="182"/>
      <c r="CE55" s="182"/>
      <c r="CF55" s="182"/>
      <c r="CG55" s="182"/>
      <c r="CH55" s="182"/>
      <c r="CI55" s="182"/>
      <c r="CJ55" s="182"/>
      <c r="CK55" s="182"/>
      <c r="CL55" s="182"/>
      <c r="CM55" s="182"/>
      <c r="CN55" s="182"/>
      <c r="CO55" s="182"/>
      <c r="CP55" s="182"/>
      <c r="CQ55" s="182"/>
      <c r="CR55" s="182"/>
      <c r="CS55" s="182"/>
      <c r="CT55" s="182"/>
      <c r="CU55" s="182"/>
      <c r="CV55" s="182"/>
      <c r="CW55" s="182"/>
      <c r="CX55" s="182"/>
      <c r="CY55" s="182"/>
      <c r="CZ55" s="182"/>
      <c r="DA55" s="182"/>
      <c r="DB55" s="182"/>
      <c r="DC55" s="182"/>
      <c r="DD55" s="182"/>
      <c r="DE55" s="182"/>
      <c r="DF55" s="182"/>
      <c r="DG55" s="182"/>
      <c r="DH55" s="182"/>
      <c r="DI55" s="182"/>
      <c r="DJ55" s="182"/>
      <c r="DK55" s="182"/>
    </row>
    <row r="56" spans="1:115" ht="30" customHeight="1" x14ac:dyDescent="0.25">
      <c r="A56" s="189" t="s">
        <v>246</v>
      </c>
      <c r="B56" s="182">
        <v>18.404499053955078</v>
      </c>
      <c r="C56" s="211">
        <v>18.54</v>
      </c>
      <c r="D56" s="211"/>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2"/>
      <c r="BO56" s="182"/>
      <c r="BP56" s="182"/>
      <c r="BQ56" s="182"/>
      <c r="BR56" s="182"/>
      <c r="BS56" s="182"/>
      <c r="BT56" s="182"/>
      <c r="BU56" s="182"/>
      <c r="BV56" s="182"/>
      <c r="BW56" s="182"/>
      <c r="BX56" s="182"/>
      <c r="BY56" s="182"/>
      <c r="BZ56" s="182"/>
      <c r="CA56" s="182"/>
      <c r="CB56" s="182"/>
      <c r="CC56" s="182"/>
      <c r="CD56" s="182"/>
      <c r="CE56" s="182"/>
      <c r="CF56" s="182"/>
      <c r="CG56" s="182"/>
      <c r="CH56" s="182"/>
      <c r="CI56" s="182"/>
      <c r="CJ56" s="182"/>
      <c r="CK56" s="182"/>
      <c r="CL56" s="182"/>
      <c r="CM56" s="182"/>
      <c r="CN56" s="182"/>
      <c r="CO56" s="182"/>
      <c r="CP56" s="182"/>
      <c r="CQ56" s="182"/>
      <c r="CR56" s="182"/>
      <c r="CS56" s="182"/>
      <c r="CT56" s="182"/>
      <c r="CU56" s="182"/>
      <c r="CV56" s="182"/>
      <c r="CW56" s="182"/>
      <c r="CX56" s="182"/>
      <c r="CY56" s="182"/>
      <c r="CZ56" s="182"/>
      <c r="DA56" s="182"/>
      <c r="DB56" s="182"/>
      <c r="DC56" s="182"/>
      <c r="DD56" s="182"/>
      <c r="DE56" s="182"/>
      <c r="DF56" s="182"/>
      <c r="DG56" s="182"/>
      <c r="DH56" s="182"/>
      <c r="DI56" s="182"/>
      <c r="DJ56" s="182"/>
      <c r="DK56" s="182"/>
    </row>
    <row r="57" spans="1:115" ht="30" customHeight="1" x14ac:dyDescent="0.25">
      <c r="A57" s="189" t="s">
        <v>354</v>
      </c>
      <c r="B57" s="182">
        <v>43.049999237060547</v>
      </c>
      <c r="C57" s="211">
        <v>43.32</v>
      </c>
      <c r="D57" s="211"/>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2"/>
      <c r="BO57" s="182"/>
      <c r="BP57" s="182"/>
      <c r="BQ57" s="182"/>
      <c r="BR57" s="182"/>
      <c r="BS57" s="182"/>
      <c r="BT57" s="182"/>
      <c r="BU57" s="182"/>
      <c r="BV57" s="182"/>
      <c r="BW57" s="182"/>
      <c r="BX57" s="182"/>
      <c r="BY57" s="182"/>
      <c r="BZ57" s="182"/>
      <c r="CA57" s="182"/>
      <c r="CB57" s="182"/>
      <c r="CC57" s="182"/>
      <c r="CD57" s="182"/>
      <c r="CE57" s="182"/>
      <c r="CF57" s="182"/>
      <c r="CG57" s="182"/>
      <c r="CH57" s="182"/>
      <c r="CI57" s="182"/>
      <c r="CJ57" s="182"/>
      <c r="CK57" s="182"/>
      <c r="CL57" s="182"/>
      <c r="CM57" s="182"/>
      <c r="CN57" s="182"/>
      <c r="CO57" s="182"/>
      <c r="CP57" s="182"/>
      <c r="CQ57" s="182"/>
      <c r="CR57" s="182"/>
      <c r="CS57" s="182"/>
      <c r="CT57" s="182"/>
      <c r="CU57" s="182"/>
      <c r="CV57" s="182"/>
      <c r="CW57" s="182"/>
      <c r="CX57" s="182"/>
      <c r="CY57" s="182"/>
      <c r="CZ57" s="182"/>
      <c r="DA57" s="182"/>
      <c r="DB57" s="182"/>
      <c r="DC57" s="182"/>
      <c r="DD57" s="182"/>
      <c r="DE57" s="182"/>
      <c r="DF57" s="182"/>
      <c r="DG57" s="182"/>
      <c r="DH57" s="182"/>
      <c r="DI57" s="182"/>
      <c r="DJ57" s="182"/>
      <c r="DK57" s="182"/>
    </row>
    <row r="58" spans="1:115" ht="30" customHeight="1" x14ac:dyDescent="0.25">
      <c r="A58" s="189" t="s">
        <v>934</v>
      </c>
      <c r="B58" s="182">
        <v>15.439999580383301</v>
      </c>
      <c r="C58" s="211">
        <v>15.58</v>
      </c>
      <c r="D58" s="211"/>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2"/>
      <c r="BO58" s="182"/>
      <c r="BP58" s="182"/>
      <c r="BQ58" s="182"/>
      <c r="BR58" s="182"/>
      <c r="BS58" s="182"/>
      <c r="BT58" s="182"/>
      <c r="BU58" s="182"/>
      <c r="BV58" s="182"/>
      <c r="BW58" s="182"/>
      <c r="BX58" s="182"/>
      <c r="BY58" s="182"/>
      <c r="BZ58" s="182"/>
      <c r="CA58" s="182"/>
      <c r="CB58" s="182"/>
      <c r="CC58" s="182"/>
      <c r="CD58" s="182"/>
      <c r="CE58" s="182"/>
      <c r="CF58" s="182"/>
      <c r="CG58" s="182"/>
      <c r="CH58" s="182"/>
      <c r="CI58" s="182"/>
      <c r="CJ58" s="182"/>
      <c r="CK58" s="182"/>
      <c r="CL58" s="182"/>
      <c r="CM58" s="182"/>
      <c r="CN58" s="182"/>
      <c r="CO58" s="182"/>
      <c r="CP58" s="182"/>
      <c r="CQ58" s="182"/>
      <c r="CR58" s="182"/>
      <c r="CS58" s="182"/>
      <c r="CT58" s="182"/>
      <c r="CU58" s="182"/>
      <c r="CV58" s="182"/>
      <c r="CW58" s="182"/>
      <c r="CX58" s="182"/>
      <c r="CY58" s="182"/>
      <c r="CZ58" s="182"/>
      <c r="DA58" s="182"/>
      <c r="DB58" s="182"/>
      <c r="DC58" s="182"/>
      <c r="DD58" s="182"/>
      <c r="DE58" s="182"/>
      <c r="DF58" s="182"/>
      <c r="DG58" s="182"/>
      <c r="DH58" s="182"/>
      <c r="DI58" s="182"/>
      <c r="DJ58" s="182"/>
      <c r="DK58" s="182"/>
    </row>
    <row r="59" spans="1:115" ht="30" customHeight="1" x14ac:dyDescent="0.25">
      <c r="A59" s="189" t="s">
        <v>357</v>
      </c>
      <c r="B59" s="182">
        <v>30.899999618530273</v>
      </c>
      <c r="C59" s="211">
        <v>30.82</v>
      </c>
      <c r="D59" s="211"/>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c r="BI59" s="182"/>
      <c r="BJ59" s="182"/>
      <c r="BK59" s="182"/>
      <c r="BL59" s="182"/>
      <c r="BM59" s="182"/>
      <c r="BN59" s="182"/>
      <c r="BO59" s="182"/>
      <c r="BP59" s="182"/>
      <c r="BQ59" s="182"/>
      <c r="BR59" s="182"/>
      <c r="BS59" s="182"/>
      <c r="BT59" s="182"/>
      <c r="BU59" s="182"/>
      <c r="BV59" s="182"/>
      <c r="BW59" s="182"/>
      <c r="BX59" s="182"/>
      <c r="BY59" s="182"/>
      <c r="BZ59" s="182"/>
      <c r="CA59" s="182"/>
      <c r="CB59" s="182"/>
      <c r="CC59" s="182"/>
      <c r="CD59" s="182"/>
      <c r="CE59" s="182"/>
      <c r="CF59" s="182"/>
      <c r="CG59" s="182"/>
      <c r="CH59" s="182"/>
      <c r="CI59" s="182"/>
      <c r="CJ59" s="182"/>
      <c r="CK59" s="182"/>
      <c r="CL59" s="182"/>
      <c r="CM59" s="182"/>
      <c r="CN59" s="182"/>
      <c r="CO59" s="182"/>
      <c r="CP59" s="182"/>
      <c r="CQ59" s="182"/>
      <c r="CR59" s="182"/>
      <c r="CS59" s="182"/>
      <c r="CT59" s="182"/>
      <c r="CU59" s="182"/>
      <c r="CV59" s="182"/>
      <c r="CW59" s="182"/>
      <c r="CX59" s="182"/>
      <c r="CY59" s="182"/>
      <c r="CZ59" s="182"/>
      <c r="DA59" s="182"/>
      <c r="DB59" s="182"/>
      <c r="DC59" s="182"/>
      <c r="DD59" s="182"/>
      <c r="DE59" s="182"/>
      <c r="DF59" s="182"/>
      <c r="DG59" s="182"/>
      <c r="DH59" s="182"/>
      <c r="DI59" s="182"/>
      <c r="DJ59" s="182"/>
      <c r="DK59" s="182"/>
    </row>
    <row r="60" spans="1:115" ht="30" customHeight="1" x14ac:dyDescent="0.25">
      <c r="A60" s="189" t="s">
        <v>359</v>
      </c>
      <c r="B60" s="182">
        <v>83.949996948242188</v>
      </c>
      <c r="C60" s="211">
        <v>83.97</v>
      </c>
      <c r="D60" s="211"/>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c r="AV60" s="182"/>
      <c r="AW60" s="182"/>
      <c r="AX60" s="182"/>
      <c r="AY60" s="182"/>
      <c r="AZ60" s="182"/>
      <c r="BA60" s="182"/>
      <c r="BB60" s="182"/>
      <c r="BC60" s="182"/>
      <c r="BD60" s="182"/>
      <c r="BE60" s="182"/>
      <c r="BF60" s="182"/>
      <c r="BG60" s="182"/>
      <c r="BH60" s="182"/>
      <c r="BI60" s="182"/>
      <c r="BJ60" s="182"/>
      <c r="BK60" s="182"/>
      <c r="BL60" s="182"/>
      <c r="BM60" s="182"/>
      <c r="BN60" s="182"/>
      <c r="BO60" s="182"/>
      <c r="BP60" s="182"/>
      <c r="BQ60" s="182"/>
      <c r="BR60" s="182"/>
      <c r="BS60" s="182"/>
      <c r="BT60" s="182"/>
      <c r="BU60" s="182"/>
      <c r="BV60" s="182"/>
      <c r="BW60" s="182"/>
      <c r="BX60" s="182"/>
      <c r="BY60" s="182"/>
      <c r="BZ60" s="182"/>
      <c r="CA60" s="182"/>
      <c r="CB60" s="182"/>
      <c r="CC60" s="182"/>
      <c r="CD60" s="182"/>
      <c r="CE60" s="182"/>
      <c r="CF60" s="182"/>
      <c r="CG60" s="182"/>
      <c r="CH60" s="182"/>
      <c r="CI60" s="182"/>
      <c r="CJ60" s="182"/>
      <c r="CK60" s="182"/>
      <c r="CL60" s="182"/>
      <c r="CM60" s="182"/>
      <c r="CN60" s="182"/>
      <c r="CO60" s="182"/>
      <c r="CP60" s="182"/>
      <c r="CQ60" s="182"/>
      <c r="CR60" s="182"/>
      <c r="CS60" s="182"/>
      <c r="CT60" s="182"/>
      <c r="CU60" s="182"/>
      <c r="CV60" s="182"/>
      <c r="CW60" s="182"/>
      <c r="CX60" s="182"/>
      <c r="CY60" s="182"/>
      <c r="CZ60" s="182"/>
      <c r="DA60" s="182"/>
      <c r="DB60" s="182"/>
      <c r="DC60" s="182"/>
      <c r="DD60" s="182"/>
      <c r="DE60" s="182"/>
      <c r="DF60" s="182"/>
      <c r="DG60" s="182"/>
      <c r="DH60" s="182"/>
      <c r="DI60" s="182"/>
      <c r="DJ60" s="182"/>
      <c r="DK60" s="182"/>
    </row>
    <row r="61" spans="1:115" ht="30" customHeight="1" x14ac:dyDescent="0.25">
      <c r="A61" s="189" t="s">
        <v>361</v>
      </c>
      <c r="B61" s="182">
        <v>45.880001068115234</v>
      </c>
      <c r="C61" s="211">
        <v>47.56</v>
      </c>
      <c r="D61" s="211"/>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2"/>
      <c r="BO61" s="182"/>
      <c r="BP61" s="182"/>
      <c r="BQ61" s="182"/>
      <c r="BR61" s="182"/>
      <c r="BS61" s="182"/>
      <c r="BT61" s="182"/>
      <c r="BU61" s="182"/>
      <c r="BV61" s="182"/>
      <c r="BW61" s="182"/>
      <c r="BX61" s="182"/>
      <c r="BY61" s="182"/>
      <c r="BZ61" s="182"/>
      <c r="CA61" s="182"/>
      <c r="CB61" s="182"/>
      <c r="CC61" s="182"/>
      <c r="CD61" s="182"/>
      <c r="CE61" s="182"/>
      <c r="CF61" s="182"/>
      <c r="CG61" s="182"/>
      <c r="CH61" s="182"/>
      <c r="CI61" s="182"/>
      <c r="CJ61" s="182"/>
      <c r="CK61" s="182"/>
      <c r="CL61" s="182"/>
      <c r="CM61" s="182"/>
      <c r="CN61" s="182"/>
      <c r="CO61" s="182"/>
      <c r="CP61" s="182"/>
      <c r="CQ61" s="182"/>
      <c r="CR61" s="182"/>
      <c r="CS61" s="182"/>
      <c r="CT61" s="182"/>
      <c r="CU61" s="182"/>
      <c r="CV61" s="182"/>
      <c r="CW61" s="182"/>
      <c r="CX61" s="182"/>
      <c r="CY61" s="182"/>
      <c r="CZ61" s="182"/>
      <c r="DA61" s="182"/>
      <c r="DB61" s="182"/>
      <c r="DC61" s="182"/>
      <c r="DD61" s="182"/>
      <c r="DE61" s="182"/>
      <c r="DF61" s="182"/>
      <c r="DG61" s="182"/>
      <c r="DH61" s="182"/>
      <c r="DI61" s="182"/>
      <c r="DJ61" s="182"/>
      <c r="DK61" s="182"/>
    </row>
    <row r="62" spans="1:115" ht="30" customHeight="1" x14ac:dyDescent="0.25">
      <c r="A62" s="189" t="s">
        <v>363</v>
      </c>
      <c r="B62" s="182">
        <v>6.3299999237060547</v>
      </c>
      <c r="C62" s="211">
        <v>6.38</v>
      </c>
      <c r="D62" s="211"/>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82"/>
      <c r="BV62" s="182"/>
      <c r="BW62" s="182"/>
      <c r="BX62" s="182"/>
      <c r="BY62" s="182"/>
      <c r="BZ62" s="182"/>
      <c r="CA62" s="182"/>
      <c r="CB62" s="182"/>
      <c r="CC62" s="182"/>
      <c r="CD62" s="182"/>
      <c r="CE62" s="182"/>
      <c r="CF62" s="182"/>
      <c r="CG62" s="182"/>
      <c r="CH62" s="182"/>
      <c r="CI62" s="182"/>
      <c r="CJ62" s="182"/>
      <c r="CK62" s="182"/>
      <c r="CL62" s="182"/>
      <c r="CM62" s="182"/>
      <c r="CN62" s="182"/>
      <c r="CO62" s="182"/>
      <c r="CP62" s="182"/>
      <c r="CQ62" s="182"/>
      <c r="CR62" s="182"/>
      <c r="CS62" s="182"/>
      <c r="CT62" s="182"/>
      <c r="CU62" s="182"/>
      <c r="CV62" s="182"/>
      <c r="CW62" s="182"/>
      <c r="CX62" s="182"/>
      <c r="CY62" s="182"/>
      <c r="CZ62" s="182"/>
      <c r="DA62" s="182"/>
      <c r="DB62" s="182"/>
      <c r="DC62" s="182"/>
      <c r="DD62" s="182"/>
      <c r="DE62" s="182"/>
      <c r="DF62" s="182"/>
      <c r="DG62" s="182"/>
      <c r="DH62" s="182"/>
      <c r="DI62" s="182"/>
      <c r="DJ62" s="182"/>
      <c r="DK62" s="182"/>
    </row>
    <row r="63" spans="1:115" ht="30" customHeight="1" x14ac:dyDescent="0.25">
      <c r="A63" s="189" t="s">
        <v>365</v>
      </c>
      <c r="B63" s="182">
        <v>9.119999885559082</v>
      </c>
      <c r="C63" s="211">
        <v>9.31</v>
      </c>
      <c r="D63" s="211"/>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82"/>
      <c r="BV63" s="182"/>
      <c r="BW63" s="182"/>
      <c r="BX63" s="182"/>
      <c r="BY63" s="182"/>
      <c r="BZ63" s="182"/>
      <c r="CA63" s="182"/>
      <c r="CB63" s="182"/>
      <c r="CC63" s="182"/>
      <c r="CD63" s="182"/>
      <c r="CE63" s="182"/>
      <c r="CF63" s="182"/>
      <c r="CG63" s="182"/>
      <c r="CH63" s="182"/>
      <c r="CI63" s="182"/>
      <c r="CJ63" s="182"/>
      <c r="CK63" s="182"/>
      <c r="CL63" s="182"/>
      <c r="CM63" s="182"/>
      <c r="CN63" s="182"/>
      <c r="CO63" s="182"/>
      <c r="CP63" s="182"/>
      <c r="CQ63" s="182"/>
      <c r="CR63" s="182"/>
      <c r="CS63" s="182"/>
      <c r="CT63" s="182"/>
      <c r="CU63" s="182"/>
      <c r="CV63" s="182"/>
      <c r="CW63" s="182"/>
      <c r="CX63" s="182"/>
      <c r="CY63" s="182"/>
      <c r="CZ63" s="182"/>
      <c r="DA63" s="182"/>
      <c r="DB63" s="182"/>
      <c r="DC63" s="182"/>
      <c r="DD63" s="182"/>
      <c r="DE63" s="182"/>
      <c r="DF63" s="182"/>
      <c r="DG63" s="182"/>
      <c r="DH63" s="182"/>
      <c r="DI63" s="182"/>
      <c r="DJ63" s="182"/>
      <c r="DK63" s="182"/>
    </row>
    <row r="64" spans="1:115" ht="30" customHeight="1" x14ac:dyDescent="0.25">
      <c r="A64" s="189" t="s">
        <v>367</v>
      </c>
      <c r="B64" s="182">
        <v>7.0100002288818359</v>
      </c>
      <c r="C64" s="211">
        <v>7.32</v>
      </c>
      <c r="D64" s="211"/>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2"/>
      <c r="BO64" s="182"/>
      <c r="BP64" s="182"/>
      <c r="BQ64" s="182"/>
      <c r="BR64" s="182"/>
      <c r="BS64" s="182"/>
      <c r="BT64" s="182"/>
      <c r="BU64" s="182"/>
      <c r="BV64" s="182"/>
      <c r="BW64" s="182"/>
      <c r="BX64" s="182"/>
      <c r="BY64" s="182"/>
      <c r="BZ64" s="182"/>
      <c r="CA64" s="182"/>
      <c r="CB64" s="182"/>
      <c r="CC64" s="182"/>
      <c r="CD64" s="182"/>
      <c r="CE64" s="182"/>
      <c r="CF64" s="182"/>
      <c r="CG64" s="182"/>
      <c r="CH64" s="182"/>
      <c r="CI64" s="182"/>
      <c r="CJ64" s="182"/>
      <c r="CK64" s="182"/>
      <c r="CL64" s="182"/>
      <c r="CM64" s="182"/>
      <c r="CN64" s="182"/>
      <c r="CO64" s="182"/>
      <c r="CP64" s="182"/>
      <c r="CQ64" s="182"/>
      <c r="CR64" s="182"/>
      <c r="CS64" s="182"/>
      <c r="CT64" s="182"/>
      <c r="CU64" s="182"/>
      <c r="CV64" s="182"/>
      <c r="CW64" s="182"/>
      <c r="CX64" s="182"/>
      <c r="CY64" s="182"/>
      <c r="CZ64" s="182"/>
      <c r="DA64" s="182"/>
      <c r="DB64" s="182"/>
      <c r="DC64" s="182"/>
      <c r="DD64" s="182"/>
      <c r="DE64" s="182"/>
      <c r="DF64" s="182"/>
      <c r="DG64" s="182"/>
      <c r="DH64" s="182"/>
      <c r="DI64" s="182"/>
      <c r="DJ64" s="182"/>
      <c r="DK64" s="182"/>
    </row>
    <row r="65" spans="1:115" ht="30" customHeight="1" x14ac:dyDescent="0.25">
      <c r="A65" s="189" t="s">
        <v>369</v>
      </c>
      <c r="B65" s="182">
        <v>1.1599999666213989</v>
      </c>
      <c r="C65" s="211">
        <v>1.24</v>
      </c>
      <c r="D65" s="211"/>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2"/>
      <c r="BO65" s="182"/>
      <c r="BP65" s="182"/>
      <c r="BQ65" s="182"/>
      <c r="BR65" s="182"/>
      <c r="BS65" s="182"/>
      <c r="BT65" s="182"/>
      <c r="BU65" s="182"/>
      <c r="BV65" s="182"/>
      <c r="BW65" s="182"/>
      <c r="BX65" s="182"/>
      <c r="BY65" s="182"/>
      <c r="BZ65" s="182"/>
      <c r="CA65" s="182"/>
      <c r="CB65" s="182"/>
      <c r="CC65" s="182"/>
      <c r="CD65" s="182"/>
      <c r="CE65" s="182"/>
      <c r="CF65" s="182"/>
      <c r="CG65" s="182"/>
      <c r="CH65" s="182"/>
      <c r="CI65" s="182"/>
      <c r="CJ65" s="182"/>
      <c r="CK65" s="182"/>
      <c r="CL65" s="182"/>
      <c r="CM65" s="182"/>
      <c r="CN65" s="182"/>
      <c r="CO65" s="182"/>
      <c r="CP65" s="182"/>
      <c r="CQ65" s="182"/>
      <c r="CR65" s="182"/>
      <c r="CS65" s="182"/>
      <c r="CT65" s="182"/>
      <c r="CU65" s="182"/>
      <c r="CV65" s="182"/>
      <c r="CW65" s="182"/>
      <c r="CX65" s="182"/>
      <c r="CY65" s="182"/>
      <c r="CZ65" s="182"/>
      <c r="DA65" s="182"/>
      <c r="DB65" s="182"/>
      <c r="DC65" s="182"/>
      <c r="DD65" s="182"/>
      <c r="DE65" s="182"/>
      <c r="DF65" s="182"/>
      <c r="DG65" s="182"/>
      <c r="DH65" s="182"/>
      <c r="DI65" s="182"/>
      <c r="DJ65" s="182"/>
      <c r="DK65" s="182"/>
    </row>
    <row r="66" spans="1:115" ht="30" customHeight="1" x14ac:dyDescent="0.25">
      <c r="A66" s="189" t="s">
        <v>371</v>
      </c>
      <c r="B66" s="182">
        <v>178.72000122070313</v>
      </c>
      <c r="C66" s="211">
        <v>179.01</v>
      </c>
      <c r="D66" s="211"/>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2"/>
      <c r="BO66" s="182"/>
      <c r="BP66" s="182"/>
      <c r="BQ66" s="182"/>
      <c r="BR66" s="182"/>
      <c r="BS66" s="182"/>
      <c r="BT66" s="182"/>
      <c r="BU66" s="182"/>
      <c r="BV66" s="182"/>
      <c r="BW66" s="182"/>
      <c r="BX66" s="182"/>
      <c r="BY66" s="182"/>
      <c r="BZ66" s="182"/>
      <c r="CA66" s="182"/>
      <c r="CB66" s="182"/>
      <c r="CC66" s="182"/>
      <c r="CD66" s="182"/>
      <c r="CE66" s="182"/>
      <c r="CF66" s="182"/>
      <c r="CG66" s="182"/>
      <c r="CH66" s="182"/>
      <c r="CI66" s="182"/>
      <c r="CJ66" s="182"/>
      <c r="CK66" s="182"/>
      <c r="CL66" s="182"/>
      <c r="CM66" s="182"/>
      <c r="CN66" s="182"/>
      <c r="CO66" s="182"/>
      <c r="CP66" s="182"/>
      <c r="CQ66" s="182"/>
      <c r="CR66" s="182"/>
      <c r="CS66" s="182"/>
      <c r="CT66" s="182"/>
      <c r="CU66" s="182"/>
      <c r="CV66" s="182"/>
      <c r="CW66" s="182"/>
      <c r="CX66" s="182"/>
      <c r="CY66" s="182"/>
      <c r="CZ66" s="182"/>
      <c r="DA66" s="182"/>
      <c r="DB66" s="182"/>
      <c r="DC66" s="182"/>
      <c r="DD66" s="182"/>
      <c r="DE66" s="182"/>
      <c r="DF66" s="182"/>
      <c r="DG66" s="182"/>
      <c r="DH66" s="182"/>
      <c r="DI66" s="182"/>
      <c r="DJ66" s="182"/>
      <c r="DK66" s="182"/>
    </row>
    <row r="67" spans="1:115" ht="30" customHeight="1" x14ac:dyDescent="0.25">
      <c r="A67" s="189" t="s">
        <v>373</v>
      </c>
      <c r="B67" s="182">
        <v>56.389999389648438</v>
      </c>
      <c r="C67" s="211">
        <v>57</v>
      </c>
      <c r="D67" s="211"/>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2"/>
      <c r="BO67" s="182"/>
      <c r="BP67" s="182"/>
      <c r="BQ67" s="182"/>
      <c r="BR67" s="182"/>
      <c r="BS67" s="182"/>
      <c r="BT67" s="182"/>
      <c r="BU67" s="182"/>
      <c r="BV67" s="182"/>
      <c r="BW67" s="182"/>
      <c r="BX67" s="182"/>
      <c r="BY67" s="182"/>
      <c r="BZ67" s="182"/>
      <c r="CA67" s="182"/>
      <c r="CB67" s="182"/>
      <c r="CC67" s="182"/>
      <c r="CD67" s="182"/>
      <c r="CE67" s="182"/>
      <c r="CF67" s="182"/>
      <c r="CG67" s="182"/>
      <c r="CH67" s="182"/>
      <c r="CI67" s="182"/>
      <c r="CJ67" s="182"/>
      <c r="CK67" s="182"/>
      <c r="CL67" s="182"/>
      <c r="CM67" s="182"/>
      <c r="CN67" s="182"/>
      <c r="CO67" s="182"/>
      <c r="CP67" s="182"/>
      <c r="CQ67" s="182"/>
      <c r="CR67" s="182"/>
      <c r="CS67" s="182"/>
      <c r="CT67" s="182"/>
      <c r="CU67" s="182"/>
      <c r="CV67" s="182"/>
      <c r="CW67" s="182"/>
      <c r="CX67" s="182"/>
      <c r="CY67" s="182"/>
      <c r="CZ67" s="182"/>
      <c r="DA67" s="182"/>
      <c r="DB67" s="182"/>
      <c r="DC67" s="182"/>
      <c r="DD67" s="182"/>
      <c r="DE67" s="182"/>
      <c r="DF67" s="182"/>
      <c r="DG67" s="182"/>
      <c r="DH67" s="182"/>
      <c r="DI67" s="182"/>
      <c r="DJ67" s="182"/>
      <c r="DK67" s="182"/>
    </row>
    <row r="68" spans="1:115" ht="30" customHeight="1" x14ac:dyDescent="0.25">
      <c r="A68" s="189" t="s">
        <v>375</v>
      </c>
      <c r="B68" s="182">
        <v>68.279998779296875</v>
      </c>
      <c r="C68" s="211">
        <v>68.33</v>
      </c>
      <c r="D68" s="211"/>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2"/>
      <c r="BO68" s="182"/>
      <c r="BP68" s="182"/>
      <c r="BQ68" s="182"/>
      <c r="BR68" s="182"/>
      <c r="BS68" s="182"/>
      <c r="BT68" s="182"/>
      <c r="BU68" s="182"/>
      <c r="BV68" s="182"/>
      <c r="BW68" s="182"/>
      <c r="BX68" s="182"/>
      <c r="BY68" s="182"/>
      <c r="BZ68" s="182"/>
      <c r="CA68" s="182"/>
      <c r="CB68" s="182"/>
      <c r="CC68" s="182"/>
      <c r="CD68" s="182"/>
      <c r="CE68" s="182"/>
      <c r="CF68" s="182"/>
      <c r="CG68" s="182"/>
      <c r="CH68" s="182"/>
      <c r="CI68" s="182"/>
      <c r="CJ68" s="182"/>
      <c r="CK68" s="182"/>
      <c r="CL68" s="182"/>
      <c r="CM68" s="182"/>
      <c r="CN68" s="182"/>
      <c r="CO68" s="182"/>
      <c r="CP68" s="182"/>
      <c r="CQ68" s="182"/>
      <c r="CR68" s="182"/>
      <c r="CS68" s="182"/>
      <c r="CT68" s="182"/>
      <c r="CU68" s="182"/>
      <c r="CV68" s="182"/>
      <c r="CW68" s="182"/>
      <c r="CX68" s="182"/>
      <c r="CY68" s="182"/>
      <c r="CZ68" s="182"/>
      <c r="DA68" s="182"/>
      <c r="DB68" s="182"/>
      <c r="DC68" s="182"/>
      <c r="DD68" s="182"/>
      <c r="DE68" s="182"/>
      <c r="DF68" s="182"/>
      <c r="DG68" s="182"/>
      <c r="DH68" s="182"/>
      <c r="DI68" s="182"/>
      <c r="DJ68" s="182"/>
      <c r="DK68" s="182"/>
    </row>
    <row r="69" spans="1:115" ht="30" customHeight="1" x14ac:dyDescent="0.25">
      <c r="A69" s="189" t="s">
        <v>377</v>
      </c>
      <c r="B69" s="182">
        <v>24.75</v>
      </c>
      <c r="C69" s="211">
        <v>24.52</v>
      </c>
      <c r="D69" s="211"/>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2"/>
      <c r="BO69" s="182"/>
      <c r="BP69" s="182"/>
      <c r="BQ69" s="182"/>
      <c r="BR69" s="182"/>
      <c r="BS69" s="182"/>
      <c r="BT69" s="182"/>
      <c r="BU69" s="182"/>
      <c r="BV69" s="182"/>
      <c r="BW69" s="182"/>
      <c r="BX69" s="182"/>
      <c r="BY69" s="182"/>
      <c r="BZ69" s="182"/>
      <c r="CA69" s="182"/>
      <c r="CB69" s="182"/>
      <c r="CC69" s="182"/>
      <c r="CD69" s="182"/>
      <c r="CE69" s="182"/>
      <c r="CF69" s="182"/>
      <c r="CG69" s="182"/>
      <c r="CH69" s="182"/>
      <c r="CI69" s="182"/>
      <c r="CJ69" s="182"/>
      <c r="CK69" s="182"/>
      <c r="CL69" s="182"/>
      <c r="CM69" s="182"/>
      <c r="CN69" s="182"/>
      <c r="CO69" s="182"/>
      <c r="CP69" s="182"/>
      <c r="CQ69" s="182"/>
      <c r="CR69" s="182"/>
      <c r="CS69" s="182"/>
      <c r="CT69" s="182"/>
      <c r="CU69" s="182"/>
      <c r="CV69" s="182"/>
      <c r="CW69" s="182"/>
      <c r="CX69" s="182"/>
      <c r="CY69" s="182"/>
      <c r="CZ69" s="182"/>
      <c r="DA69" s="182"/>
      <c r="DB69" s="182"/>
      <c r="DC69" s="182"/>
      <c r="DD69" s="182"/>
      <c r="DE69" s="182"/>
      <c r="DF69" s="182"/>
      <c r="DG69" s="182"/>
      <c r="DH69" s="182"/>
      <c r="DI69" s="182"/>
      <c r="DJ69" s="182"/>
      <c r="DK69" s="182"/>
    </row>
    <row r="70" spans="1:115" ht="30" customHeight="1" x14ac:dyDescent="0.25">
      <c r="A70" s="189" t="s">
        <v>379</v>
      </c>
      <c r="B70" s="182">
        <v>72.410003662109375</v>
      </c>
      <c r="C70" s="211">
        <v>71.44</v>
      </c>
      <c r="D70" s="211"/>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2"/>
      <c r="BO70" s="182"/>
      <c r="BP70" s="182"/>
      <c r="BQ70" s="182"/>
      <c r="BR70" s="182"/>
      <c r="BS70" s="182"/>
      <c r="BT70" s="182"/>
      <c r="BU70" s="182"/>
      <c r="BV70" s="182"/>
      <c r="BW70" s="182"/>
      <c r="BX70" s="182"/>
      <c r="BY70" s="182"/>
      <c r="BZ70" s="182"/>
      <c r="CA70" s="182"/>
      <c r="CB70" s="182"/>
      <c r="CC70" s="182"/>
      <c r="CD70" s="182"/>
      <c r="CE70" s="182"/>
      <c r="CF70" s="182"/>
      <c r="CG70" s="182"/>
      <c r="CH70" s="182"/>
      <c r="CI70" s="182"/>
      <c r="CJ70" s="182"/>
      <c r="CK70" s="182"/>
      <c r="CL70" s="182"/>
      <c r="CM70" s="182"/>
      <c r="CN70" s="182"/>
      <c r="CO70" s="182"/>
      <c r="CP70" s="182"/>
      <c r="CQ70" s="182"/>
      <c r="CR70" s="182"/>
      <c r="CS70" s="182"/>
      <c r="CT70" s="182"/>
      <c r="CU70" s="182"/>
      <c r="CV70" s="182"/>
      <c r="CW70" s="182"/>
      <c r="CX70" s="182"/>
      <c r="CY70" s="182"/>
      <c r="CZ70" s="182"/>
      <c r="DA70" s="182"/>
      <c r="DB70" s="182"/>
      <c r="DC70" s="182"/>
      <c r="DD70" s="182"/>
      <c r="DE70" s="182"/>
      <c r="DF70" s="182"/>
      <c r="DG70" s="182"/>
      <c r="DH70" s="182"/>
      <c r="DI70" s="182"/>
      <c r="DJ70" s="182"/>
      <c r="DK70" s="182"/>
    </row>
    <row r="71" spans="1:115" ht="30" customHeight="1" x14ac:dyDescent="0.25">
      <c r="A71" s="189" t="s">
        <v>381</v>
      </c>
      <c r="B71" s="182">
        <v>17.670000076293945</v>
      </c>
      <c r="C71" s="211">
        <v>17.86</v>
      </c>
      <c r="D71" s="211"/>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2"/>
      <c r="BO71" s="182"/>
      <c r="BP71" s="182"/>
      <c r="BQ71" s="182"/>
      <c r="BR71" s="182"/>
      <c r="BS71" s="182"/>
      <c r="BT71" s="182"/>
      <c r="BU71" s="182"/>
      <c r="BV71" s="182"/>
      <c r="BW71" s="182"/>
      <c r="BX71" s="182"/>
      <c r="BY71" s="182"/>
      <c r="BZ71" s="182"/>
      <c r="CA71" s="182"/>
      <c r="CB71" s="182"/>
      <c r="CC71" s="182"/>
      <c r="CD71" s="182"/>
      <c r="CE71" s="182"/>
      <c r="CF71" s="182"/>
      <c r="CG71" s="182"/>
      <c r="CH71" s="182"/>
      <c r="CI71" s="182"/>
      <c r="CJ71" s="182"/>
      <c r="CK71" s="182"/>
      <c r="CL71" s="182"/>
      <c r="CM71" s="182"/>
      <c r="CN71" s="182"/>
      <c r="CO71" s="182"/>
      <c r="CP71" s="182"/>
      <c r="CQ71" s="182"/>
      <c r="CR71" s="182"/>
      <c r="CS71" s="182"/>
      <c r="CT71" s="182"/>
      <c r="CU71" s="182"/>
      <c r="CV71" s="182"/>
      <c r="CW71" s="182"/>
      <c r="CX71" s="182"/>
      <c r="CY71" s="182"/>
      <c r="CZ71" s="182"/>
      <c r="DA71" s="182"/>
      <c r="DB71" s="182"/>
      <c r="DC71" s="182"/>
      <c r="DD71" s="182"/>
      <c r="DE71" s="182"/>
      <c r="DF71" s="182"/>
      <c r="DG71" s="182"/>
      <c r="DH71" s="182"/>
      <c r="DI71" s="182"/>
      <c r="DJ71" s="182"/>
      <c r="DK71" s="182"/>
    </row>
    <row r="72" spans="1:115" ht="30" customHeight="1" x14ac:dyDescent="0.25">
      <c r="A72" s="189" t="s">
        <v>383</v>
      </c>
      <c r="B72" s="182">
        <v>9.2200002670288086</v>
      </c>
      <c r="C72" s="211">
        <v>8.39</v>
      </c>
      <c r="D72" s="211"/>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2"/>
      <c r="BO72" s="182"/>
      <c r="BP72" s="182"/>
      <c r="BQ72" s="182"/>
      <c r="BR72" s="182"/>
      <c r="BS72" s="182"/>
      <c r="BT72" s="182"/>
      <c r="BU72" s="182"/>
      <c r="BV72" s="182"/>
      <c r="BW72" s="182"/>
      <c r="BX72" s="182"/>
      <c r="BY72" s="182"/>
      <c r="BZ72" s="182"/>
      <c r="CA72" s="182"/>
      <c r="CB72" s="182"/>
      <c r="CC72" s="182"/>
      <c r="CD72" s="182"/>
      <c r="CE72" s="182"/>
      <c r="CF72" s="182"/>
      <c r="CG72" s="182"/>
      <c r="CH72" s="182"/>
      <c r="CI72" s="182"/>
      <c r="CJ72" s="182"/>
      <c r="CK72" s="182"/>
      <c r="CL72" s="182"/>
      <c r="CM72" s="182"/>
      <c r="CN72" s="182"/>
      <c r="CO72" s="182"/>
      <c r="CP72" s="182"/>
      <c r="CQ72" s="182"/>
      <c r="CR72" s="182"/>
      <c r="CS72" s="182"/>
      <c r="CT72" s="182"/>
      <c r="CU72" s="182"/>
      <c r="CV72" s="182"/>
      <c r="CW72" s="182"/>
      <c r="CX72" s="182"/>
      <c r="CY72" s="182"/>
      <c r="CZ72" s="182"/>
      <c r="DA72" s="182"/>
      <c r="DB72" s="182"/>
      <c r="DC72" s="182"/>
      <c r="DD72" s="182"/>
      <c r="DE72" s="182"/>
      <c r="DF72" s="182"/>
      <c r="DG72" s="182"/>
      <c r="DH72" s="182"/>
      <c r="DI72" s="182"/>
      <c r="DJ72" s="182"/>
      <c r="DK72" s="182"/>
    </row>
    <row r="73" spans="1:115" ht="30" customHeight="1" x14ac:dyDescent="0.25">
      <c r="A73" s="189" t="s">
        <v>385</v>
      </c>
      <c r="B73" s="182">
        <v>166.28999328613281</v>
      </c>
      <c r="C73" s="211">
        <v>166.26</v>
      </c>
      <c r="D73" s="211"/>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2"/>
      <c r="BO73" s="182"/>
      <c r="BP73" s="182"/>
      <c r="BQ73" s="182"/>
      <c r="BR73" s="182"/>
      <c r="BS73" s="182"/>
      <c r="BT73" s="182"/>
      <c r="BU73" s="182"/>
      <c r="BV73" s="182"/>
      <c r="BW73" s="182"/>
      <c r="BX73" s="182"/>
      <c r="BY73" s="182"/>
      <c r="BZ73" s="182"/>
      <c r="CA73" s="182"/>
      <c r="CB73" s="182"/>
      <c r="CC73" s="182"/>
      <c r="CD73" s="182"/>
      <c r="CE73" s="182"/>
      <c r="CF73" s="182"/>
      <c r="CG73" s="182"/>
      <c r="CH73" s="182"/>
      <c r="CI73" s="182"/>
      <c r="CJ73" s="182"/>
      <c r="CK73" s="182"/>
      <c r="CL73" s="182"/>
      <c r="CM73" s="182"/>
      <c r="CN73" s="182"/>
      <c r="CO73" s="182"/>
      <c r="CP73" s="182"/>
      <c r="CQ73" s="182"/>
      <c r="CR73" s="182"/>
      <c r="CS73" s="182"/>
      <c r="CT73" s="182"/>
      <c r="CU73" s="182"/>
      <c r="CV73" s="182"/>
      <c r="CW73" s="182"/>
      <c r="CX73" s="182"/>
      <c r="CY73" s="182"/>
      <c r="CZ73" s="182"/>
      <c r="DA73" s="182"/>
      <c r="DB73" s="182"/>
      <c r="DC73" s="182"/>
      <c r="DD73" s="182"/>
      <c r="DE73" s="182"/>
      <c r="DF73" s="182"/>
      <c r="DG73" s="182"/>
      <c r="DH73" s="182"/>
      <c r="DI73" s="182"/>
      <c r="DJ73" s="182"/>
      <c r="DK73" s="182"/>
    </row>
    <row r="74" spans="1:115" ht="30" customHeight="1" x14ac:dyDescent="0.25">
      <c r="A74" s="189" t="s">
        <v>387</v>
      </c>
      <c r="B74" s="182">
        <v>432.6300048828125</v>
      </c>
      <c r="C74" s="211">
        <v>429.23</v>
      </c>
      <c r="D74" s="211"/>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c r="AV74" s="182"/>
      <c r="AW74" s="182"/>
      <c r="AX74" s="182"/>
      <c r="AY74" s="182"/>
      <c r="AZ74" s="182"/>
      <c r="BA74" s="182"/>
      <c r="BB74" s="182"/>
      <c r="BC74" s="182"/>
      <c r="BD74" s="182"/>
      <c r="BE74" s="182"/>
      <c r="BF74" s="182"/>
      <c r="BG74" s="182"/>
      <c r="BH74" s="182"/>
      <c r="BI74" s="182"/>
      <c r="BJ74" s="182"/>
      <c r="BK74" s="182"/>
      <c r="BL74" s="182"/>
      <c r="BM74" s="182"/>
      <c r="BN74" s="182"/>
      <c r="BO74" s="182"/>
      <c r="BP74" s="182"/>
      <c r="BQ74" s="182"/>
      <c r="BR74" s="182"/>
      <c r="BS74" s="182"/>
      <c r="BT74" s="182"/>
      <c r="BU74" s="182"/>
      <c r="BV74" s="182"/>
      <c r="BW74" s="182"/>
      <c r="BX74" s="182"/>
      <c r="BY74" s="182"/>
      <c r="BZ74" s="182"/>
      <c r="CA74" s="182"/>
      <c r="CB74" s="182"/>
      <c r="CC74" s="182"/>
      <c r="CD74" s="182"/>
      <c r="CE74" s="182"/>
      <c r="CF74" s="182"/>
      <c r="CG74" s="182"/>
      <c r="CH74" s="182"/>
      <c r="CI74" s="182"/>
      <c r="CJ74" s="182"/>
      <c r="CK74" s="182"/>
      <c r="CL74" s="182"/>
      <c r="CM74" s="182"/>
      <c r="CN74" s="182"/>
      <c r="CO74" s="182"/>
      <c r="CP74" s="182"/>
      <c r="CQ74" s="182"/>
      <c r="CR74" s="182"/>
      <c r="CS74" s="182"/>
      <c r="CT74" s="182"/>
      <c r="CU74" s="182"/>
      <c r="CV74" s="182"/>
      <c r="CW74" s="182"/>
      <c r="CX74" s="182"/>
      <c r="CY74" s="182"/>
      <c r="CZ74" s="182"/>
      <c r="DA74" s="182"/>
      <c r="DB74" s="182"/>
      <c r="DC74" s="182"/>
      <c r="DD74" s="182"/>
      <c r="DE74" s="182"/>
      <c r="DF74" s="182"/>
      <c r="DG74" s="182"/>
      <c r="DH74" s="182"/>
      <c r="DI74" s="182"/>
      <c r="DJ74" s="182"/>
      <c r="DK74" s="182"/>
    </row>
    <row r="75" spans="1:115" ht="30" customHeight="1" x14ac:dyDescent="0.25">
      <c r="A75" s="189" t="s">
        <v>389</v>
      </c>
      <c r="B75" s="182">
        <v>30.569999694824219</v>
      </c>
      <c r="C75" s="211">
        <v>29</v>
      </c>
      <c r="D75" s="211"/>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2"/>
      <c r="BO75" s="182"/>
      <c r="BP75" s="182"/>
      <c r="BQ75" s="182"/>
      <c r="BR75" s="182"/>
      <c r="BS75" s="182"/>
      <c r="BT75" s="182"/>
      <c r="BU75" s="182"/>
      <c r="BV75" s="182"/>
      <c r="BW75" s="182"/>
      <c r="BX75" s="182"/>
      <c r="BY75" s="182"/>
      <c r="BZ75" s="182"/>
      <c r="CA75" s="182"/>
      <c r="CB75" s="182"/>
      <c r="CC75" s="182"/>
      <c r="CD75" s="182"/>
      <c r="CE75" s="182"/>
      <c r="CF75" s="182"/>
      <c r="CG75" s="182"/>
      <c r="CH75" s="182"/>
      <c r="CI75" s="182"/>
      <c r="CJ75" s="182"/>
      <c r="CK75" s="182"/>
      <c r="CL75" s="182"/>
      <c r="CM75" s="182"/>
      <c r="CN75" s="182"/>
      <c r="CO75" s="182"/>
      <c r="CP75" s="182"/>
      <c r="CQ75" s="182"/>
      <c r="CR75" s="182"/>
      <c r="CS75" s="182"/>
      <c r="CT75" s="182"/>
      <c r="CU75" s="182"/>
      <c r="CV75" s="182"/>
      <c r="CW75" s="182"/>
      <c r="CX75" s="182"/>
      <c r="CY75" s="182"/>
      <c r="CZ75" s="182"/>
      <c r="DA75" s="182"/>
      <c r="DB75" s="182"/>
      <c r="DC75" s="182"/>
      <c r="DD75" s="182"/>
      <c r="DE75" s="182"/>
      <c r="DF75" s="182"/>
      <c r="DG75" s="182"/>
      <c r="DH75" s="182"/>
      <c r="DI75" s="182"/>
      <c r="DJ75" s="182"/>
      <c r="DK75" s="182"/>
    </row>
    <row r="76" spans="1:115" ht="30" customHeight="1" x14ac:dyDescent="0.25">
      <c r="A76" s="189" t="s">
        <v>391</v>
      </c>
      <c r="B76" s="182">
        <v>46.459999084472656</v>
      </c>
      <c r="C76" s="211">
        <v>45.62</v>
      </c>
      <c r="D76" s="211"/>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2"/>
      <c r="BO76" s="182"/>
      <c r="BP76" s="182"/>
      <c r="BQ76" s="182"/>
      <c r="BR76" s="182"/>
      <c r="BS76" s="182"/>
      <c r="BT76" s="182"/>
      <c r="BU76" s="182"/>
      <c r="BV76" s="182"/>
      <c r="BW76" s="182"/>
      <c r="BX76" s="182"/>
      <c r="BY76" s="182"/>
      <c r="BZ76" s="182"/>
      <c r="CA76" s="182"/>
      <c r="CB76" s="182"/>
      <c r="CC76" s="182"/>
      <c r="CD76" s="182"/>
      <c r="CE76" s="182"/>
      <c r="CF76" s="182"/>
      <c r="CG76" s="182"/>
      <c r="CH76" s="182"/>
      <c r="CI76" s="182"/>
      <c r="CJ76" s="182"/>
      <c r="CK76" s="182"/>
      <c r="CL76" s="182"/>
      <c r="CM76" s="182"/>
      <c r="CN76" s="182"/>
      <c r="CO76" s="182"/>
      <c r="CP76" s="182"/>
      <c r="CQ76" s="182"/>
      <c r="CR76" s="182"/>
      <c r="CS76" s="182"/>
      <c r="CT76" s="182"/>
      <c r="CU76" s="182"/>
      <c r="CV76" s="182"/>
      <c r="CW76" s="182"/>
      <c r="CX76" s="182"/>
      <c r="CY76" s="182"/>
      <c r="CZ76" s="182"/>
      <c r="DA76" s="182"/>
      <c r="DB76" s="182"/>
      <c r="DC76" s="182"/>
      <c r="DD76" s="182"/>
      <c r="DE76" s="182"/>
      <c r="DF76" s="182"/>
      <c r="DG76" s="182"/>
      <c r="DH76" s="182"/>
      <c r="DI76" s="182"/>
      <c r="DJ76" s="182"/>
      <c r="DK76" s="182"/>
    </row>
    <row r="77" spans="1:115" ht="30" customHeight="1" x14ac:dyDescent="0.25">
      <c r="A77" s="189" t="s">
        <v>393</v>
      </c>
      <c r="B77" s="182">
        <v>8.8100004196166992</v>
      </c>
      <c r="C77" s="211">
        <v>8.73</v>
      </c>
      <c r="D77" s="211"/>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2"/>
      <c r="BO77" s="182"/>
      <c r="BP77" s="182"/>
      <c r="BQ77" s="182"/>
      <c r="BR77" s="182"/>
      <c r="BS77" s="182"/>
      <c r="BT77" s="182"/>
      <c r="BU77" s="182"/>
      <c r="BV77" s="182"/>
      <c r="BW77" s="182"/>
      <c r="BX77" s="182"/>
      <c r="BY77" s="182"/>
      <c r="BZ77" s="182"/>
      <c r="CA77" s="182"/>
      <c r="CB77" s="182"/>
      <c r="CC77" s="182"/>
      <c r="CD77" s="182"/>
      <c r="CE77" s="182"/>
      <c r="CF77" s="182"/>
      <c r="CG77" s="182"/>
      <c r="CH77" s="182"/>
      <c r="CI77" s="182"/>
      <c r="CJ77" s="182"/>
      <c r="CK77" s="182"/>
      <c r="CL77" s="182"/>
      <c r="CM77" s="182"/>
      <c r="CN77" s="182"/>
      <c r="CO77" s="182"/>
      <c r="CP77" s="182"/>
      <c r="CQ77" s="182"/>
      <c r="CR77" s="182"/>
      <c r="CS77" s="182"/>
      <c r="CT77" s="182"/>
      <c r="CU77" s="182"/>
      <c r="CV77" s="182"/>
      <c r="CW77" s="182"/>
      <c r="CX77" s="182"/>
      <c r="CY77" s="182"/>
      <c r="CZ77" s="182"/>
      <c r="DA77" s="182"/>
      <c r="DB77" s="182"/>
      <c r="DC77" s="182"/>
      <c r="DD77" s="182"/>
      <c r="DE77" s="182"/>
      <c r="DF77" s="182"/>
      <c r="DG77" s="182"/>
      <c r="DH77" s="182"/>
      <c r="DI77" s="182"/>
      <c r="DJ77" s="182"/>
      <c r="DK77" s="182"/>
    </row>
    <row r="78" spans="1:115" ht="30" customHeight="1" x14ac:dyDescent="0.25">
      <c r="A78" s="189" t="s">
        <v>395</v>
      </c>
      <c r="B78" s="182">
        <v>29.5</v>
      </c>
      <c r="C78" s="211">
        <v>30.71</v>
      </c>
      <c r="D78" s="211"/>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2"/>
      <c r="BO78" s="182"/>
      <c r="BP78" s="182"/>
      <c r="BQ78" s="182"/>
      <c r="BR78" s="182"/>
      <c r="BS78" s="182"/>
      <c r="BT78" s="182"/>
      <c r="BU78" s="182"/>
      <c r="BV78" s="182"/>
      <c r="BW78" s="182"/>
      <c r="BX78" s="182"/>
      <c r="BY78" s="182"/>
      <c r="BZ78" s="182"/>
      <c r="CA78" s="182"/>
      <c r="CB78" s="182"/>
      <c r="CC78" s="182"/>
      <c r="CD78" s="182"/>
      <c r="CE78" s="182"/>
      <c r="CF78" s="182"/>
      <c r="CG78" s="182"/>
      <c r="CH78" s="182"/>
      <c r="CI78" s="182"/>
      <c r="CJ78" s="182"/>
      <c r="CK78" s="182"/>
      <c r="CL78" s="182"/>
      <c r="CM78" s="182"/>
      <c r="CN78" s="182"/>
      <c r="CO78" s="182"/>
      <c r="CP78" s="182"/>
      <c r="CQ78" s="182"/>
      <c r="CR78" s="182"/>
      <c r="CS78" s="182"/>
      <c r="CT78" s="182"/>
      <c r="CU78" s="182"/>
      <c r="CV78" s="182"/>
      <c r="CW78" s="182"/>
      <c r="CX78" s="182"/>
      <c r="CY78" s="182"/>
      <c r="CZ78" s="182"/>
      <c r="DA78" s="182"/>
      <c r="DB78" s="182"/>
      <c r="DC78" s="182"/>
      <c r="DD78" s="182"/>
      <c r="DE78" s="182"/>
      <c r="DF78" s="182"/>
      <c r="DG78" s="182"/>
      <c r="DH78" s="182"/>
      <c r="DI78" s="182"/>
      <c r="DJ78" s="182"/>
      <c r="DK78" s="182"/>
    </row>
    <row r="79" spans="1:115" ht="30" customHeight="1" x14ac:dyDescent="0.25">
      <c r="A79" s="189" t="s">
        <v>397</v>
      </c>
      <c r="B79" s="182">
        <v>230.83999633789063</v>
      </c>
      <c r="C79" s="211">
        <v>237.48</v>
      </c>
      <c r="D79" s="211"/>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2"/>
      <c r="BO79" s="182"/>
      <c r="BP79" s="182"/>
      <c r="BQ79" s="182"/>
      <c r="BR79" s="182"/>
      <c r="BS79" s="182"/>
      <c r="BT79" s="182"/>
      <c r="BU79" s="182"/>
      <c r="BV79" s="182"/>
      <c r="BW79" s="182"/>
      <c r="BX79" s="182"/>
      <c r="BY79" s="182"/>
      <c r="BZ79" s="182"/>
      <c r="CA79" s="182"/>
      <c r="CB79" s="182"/>
      <c r="CC79" s="182"/>
      <c r="CD79" s="182"/>
      <c r="CE79" s="182"/>
      <c r="CF79" s="182"/>
      <c r="CG79" s="182"/>
      <c r="CH79" s="182"/>
      <c r="CI79" s="182"/>
      <c r="CJ79" s="182"/>
      <c r="CK79" s="182"/>
      <c r="CL79" s="182"/>
      <c r="CM79" s="182"/>
      <c r="CN79" s="182"/>
      <c r="CO79" s="182"/>
      <c r="CP79" s="182"/>
      <c r="CQ79" s="182"/>
      <c r="CR79" s="182"/>
      <c r="CS79" s="182"/>
      <c r="CT79" s="182"/>
      <c r="CU79" s="182"/>
      <c r="CV79" s="182"/>
      <c r="CW79" s="182"/>
      <c r="CX79" s="182"/>
      <c r="CY79" s="182"/>
      <c r="CZ79" s="182"/>
      <c r="DA79" s="182"/>
      <c r="DB79" s="182"/>
      <c r="DC79" s="182"/>
      <c r="DD79" s="182"/>
      <c r="DE79" s="182"/>
      <c r="DF79" s="182"/>
      <c r="DG79" s="182"/>
      <c r="DH79" s="182"/>
      <c r="DI79" s="182"/>
      <c r="DJ79" s="182"/>
      <c r="DK79" s="182"/>
    </row>
    <row r="80" spans="1:115" ht="30" customHeight="1" x14ac:dyDescent="0.25">
      <c r="A80" s="189" t="s">
        <v>399</v>
      </c>
      <c r="B80" s="182">
        <v>101.02999877929688</v>
      </c>
      <c r="C80" s="211">
        <v>103.02</v>
      </c>
      <c r="D80" s="211"/>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2"/>
      <c r="BO80" s="182"/>
      <c r="BP80" s="182"/>
      <c r="BQ80" s="182"/>
      <c r="BR80" s="182"/>
      <c r="BS80" s="182"/>
      <c r="BT80" s="182"/>
      <c r="BU80" s="182"/>
      <c r="BV80" s="182"/>
      <c r="BW80" s="182"/>
      <c r="BX80" s="182"/>
      <c r="BY80" s="182"/>
      <c r="BZ80" s="182"/>
      <c r="CA80" s="182"/>
      <c r="CB80" s="182"/>
      <c r="CC80" s="182"/>
      <c r="CD80" s="182"/>
      <c r="CE80" s="182"/>
      <c r="CF80" s="182"/>
      <c r="CG80" s="182"/>
      <c r="CH80" s="182"/>
      <c r="CI80" s="182"/>
      <c r="CJ80" s="182"/>
      <c r="CK80" s="182"/>
      <c r="CL80" s="182"/>
      <c r="CM80" s="182"/>
      <c r="CN80" s="182"/>
      <c r="CO80" s="182"/>
      <c r="CP80" s="182"/>
      <c r="CQ80" s="182"/>
      <c r="CR80" s="182"/>
      <c r="CS80" s="182"/>
      <c r="CT80" s="182"/>
      <c r="CU80" s="182"/>
      <c r="CV80" s="182"/>
      <c r="CW80" s="182"/>
      <c r="CX80" s="182"/>
      <c r="CY80" s="182"/>
      <c r="CZ80" s="182"/>
      <c r="DA80" s="182"/>
      <c r="DB80" s="182"/>
      <c r="DC80" s="182"/>
      <c r="DD80" s="182"/>
      <c r="DE80" s="182"/>
      <c r="DF80" s="182"/>
      <c r="DG80" s="182"/>
      <c r="DH80" s="182"/>
      <c r="DI80" s="182"/>
      <c r="DJ80" s="182"/>
      <c r="DK80" s="182"/>
    </row>
    <row r="81" spans="1:115" ht="30" customHeight="1" x14ac:dyDescent="0.25">
      <c r="A81" s="189" t="s">
        <v>401</v>
      </c>
      <c r="B81" s="182">
        <v>39.229999542236328</v>
      </c>
      <c r="C81" s="211">
        <v>41.58</v>
      </c>
      <c r="D81" s="211"/>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c r="AV81" s="182"/>
      <c r="AW81" s="182"/>
      <c r="AX81" s="182"/>
      <c r="AY81" s="182"/>
      <c r="AZ81" s="182"/>
      <c r="BA81" s="182"/>
      <c r="BB81" s="182"/>
      <c r="BC81" s="182"/>
      <c r="BD81" s="182"/>
      <c r="BE81" s="182"/>
      <c r="BF81" s="182"/>
      <c r="BG81" s="182"/>
      <c r="BH81" s="182"/>
      <c r="BI81" s="182"/>
      <c r="BJ81" s="182"/>
      <c r="BK81" s="182"/>
      <c r="BL81" s="182"/>
      <c r="BM81" s="182"/>
      <c r="BN81" s="182"/>
      <c r="BO81" s="182"/>
      <c r="BP81" s="182"/>
      <c r="BQ81" s="182"/>
      <c r="BR81" s="182"/>
      <c r="BS81" s="182"/>
      <c r="BT81" s="182"/>
      <c r="BU81" s="182"/>
      <c r="BV81" s="182"/>
      <c r="BW81" s="182"/>
      <c r="BX81" s="182"/>
      <c r="BY81" s="182"/>
      <c r="BZ81" s="182"/>
      <c r="CA81" s="182"/>
      <c r="CB81" s="182"/>
      <c r="CC81" s="182"/>
      <c r="CD81" s="182"/>
      <c r="CE81" s="182"/>
      <c r="CF81" s="182"/>
      <c r="CG81" s="182"/>
      <c r="CH81" s="182"/>
      <c r="CI81" s="182"/>
      <c r="CJ81" s="182"/>
      <c r="CK81" s="182"/>
      <c r="CL81" s="182"/>
      <c r="CM81" s="182"/>
      <c r="CN81" s="182"/>
      <c r="CO81" s="182"/>
      <c r="CP81" s="182"/>
      <c r="CQ81" s="182"/>
      <c r="CR81" s="182"/>
      <c r="CS81" s="182"/>
      <c r="CT81" s="182"/>
      <c r="CU81" s="182"/>
      <c r="CV81" s="182"/>
      <c r="CW81" s="182"/>
      <c r="CX81" s="182"/>
      <c r="CY81" s="182"/>
      <c r="CZ81" s="182"/>
      <c r="DA81" s="182"/>
      <c r="DB81" s="182"/>
      <c r="DC81" s="182"/>
      <c r="DD81" s="182"/>
      <c r="DE81" s="182"/>
      <c r="DF81" s="182"/>
      <c r="DG81" s="182"/>
      <c r="DH81" s="182"/>
      <c r="DI81" s="182"/>
      <c r="DJ81" s="182"/>
      <c r="DK81" s="182"/>
    </row>
    <row r="82" spans="1:115" ht="30" customHeight="1" x14ac:dyDescent="0.25">
      <c r="A82" s="189" t="s">
        <v>403</v>
      </c>
      <c r="B82" s="182">
        <v>18.040000915527344</v>
      </c>
      <c r="C82" s="211">
        <v>17.88</v>
      </c>
      <c r="D82" s="211"/>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2"/>
      <c r="BO82" s="182"/>
      <c r="BP82" s="182"/>
      <c r="BQ82" s="182"/>
      <c r="BR82" s="182"/>
      <c r="BS82" s="182"/>
      <c r="BT82" s="182"/>
      <c r="BU82" s="182"/>
      <c r="BV82" s="182"/>
      <c r="BW82" s="182"/>
      <c r="BX82" s="182"/>
      <c r="BY82" s="182"/>
      <c r="BZ82" s="182"/>
      <c r="CA82" s="182"/>
      <c r="CB82" s="182"/>
      <c r="CC82" s="182"/>
      <c r="CD82" s="182"/>
      <c r="CE82" s="182"/>
      <c r="CF82" s="182"/>
      <c r="CG82" s="182"/>
      <c r="CH82" s="182"/>
      <c r="CI82" s="182"/>
      <c r="CJ82" s="182"/>
      <c r="CK82" s="182"/>
      <c r="CL82" s="182"/>
      <c r="CM82" s="182"/>
      <c r="CN82" s="182"/>
      <c r="CO82" s="182"/>
      <c r="CP82" s="182"/>
      <c r="CQ82" s="182"/>
      <c r="CR82" s="182"/>
      <c r="CS82" s="182"/>
      <c r="CT82" s="182"/>
      <c r="CU82" s="182"/>
      <c r="CV82" s="182"/>
      <c r="CW82" s="182"/>
      <c r="CX82" s="182"/>
      <c r="CY82" s="182"/>
      <c r="CZ82" s="182"/>
      <c r="DA82" s="182"/>
      <c r="DB82" s="182"/>
      <c r="DC82" s="182"/>
      <c r="DD82" s="182"/>
      <c r="DE82" s="182"/>
      <c r="DF82" s="182"/>
      <c r="DG82" s="182"/>
      <c r="DH82" s="182"/>
      <c r="DI82" s="182"/>
      <c r="DJ82" s="182"/>
      <c r="DK82" s="182"/>
    </row>
    <row r="83" spans="1:115" ht="30" customHeight="1" x14ac:dyDescent="0.25">
      <c r="A83" s="189" t="s">
        <v>405</v>
      </c>
      <c r="B83" s="182">
        <v>60.200000762939453</v>
      </c>
      <c r="C83" s="211">
        <v>60.17</v>
      </c>
      <c r="D83" s="211"/>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2"/>
      <c r="BE83" s="182"/>
      <c r="BF83" s="182"/>
      <c r="BG83" s="182"/>
      <c r="BH83" s="182"/>
      <c r="BI83" s="182"/>
      <c r="BJ83" s="182"/>
      <c r="BK83" s="182"/>
      <c r="BL83" s="182"/>
      <c r="BM83" s="182"/>
      <c r="BN83" s="182"/>
      <c r="BO83" s="182"/>
      <c r="BP83" s="182"/>
      <c r="BQ83" s="182"/>
      <c r="BR83" s="182"/>
      <c r="BS83" s="182"/>
      <c r="BT83" s="182"/>
      <c r="BU83" s="182"/>
      <c r="BV83" s="182"/>
      <c r="BW83" s="182"/>
      <c r="BX83" s="182"/>
      <c r="BY83" s="182"/>
      <c r="BZ83" s="182"/>
      <c r="CA83" s="182"/>
      <c r="CB83" s="182"/>
      <c r="CC83" s="182"/>
      <c r="CD83" s="182"/>
      <c r="CE83" s="182"/>
      <c r="CF83" s="182"/>
      <c r="CG83" s="182"/>
      <c r="CH83" s="182"/>
      <c r="CI83" s="182"/>
      <c r="CJ83" s="182"/>
      <c r="CK83" s="182"/>
      <c r="CL83" s="182"/>
      <c r="CM83" s="182"/>
      <c r="CN83" s="182"/>
      <c r="CO83" s="182"/>
      <c r="CP83" s="182"/>
      <c r="CQ83" s="182"/>
      <c r="CR83" s="182"/>
      <c r="CS83" s="182"/>
      <c r="CT83" s="182"/>
      <c r="CU83" s="182"/>
      <c r="CV83" s="182"/>
      <c r="CW83" s="182"/>
      <c r="CX83" s="182"/>
      <c r="CY83" s="182"/>
      <c r="CZ83" s="182"/>
      <c r="DA83" s="182"/>
      <c r="DB83" s="182"/>
      <c r="DC83" s="182"/>
      <c r="DD83" s="182"/>
      <c r="DE83" s="182"/>
      <c r="DF83" s="182"/>
      <c r="DG83" s="182"/>
      <c r="DH83" s="182"/>
      <c r="DI83" s="182"/>
      <c r="DJ83" s="182"/>
      <c r="DK83" s="182"/>
    </row>
    <row r="84" spans="1:115" ht="30" customHeight="1" x14ac:dyDescent="0.25">
      <c r="A84" s="189" t="s">
        <v>407</v>
      </c>
      <c r="B84" s="182">
        <v>17.950000762939453</v>
      </c>
      <c r="C84" s="211">
        <v>17.71</v>
      </c>
      <c r="D84" s="211"/>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2"/>
      <c r="BO84" s="182"/>
      <c r="BP84" s="182"/>
      <c r="BQ84" s="182"/>
      <c r="BR84" s="182"/>
      <c r="BS84" s="182"/>
      <c r="BT84" s="182"/>
      <c r="BU84" s="182"/>
      <c r="BV84" s="182"/>
      <c r="BW84" s="182"/>
      <c r="BX84" s="182"/>
      <c r="BY84" s="182"/>
      <c r="BZ84" s="182"/>
      <c r="CA84" s="182"/>
      <c r="CB84" s="182"/>
      <c r="CC84" s="182"/>
      <c r="CD84" s="182"/>
      <c r="CE84" s="182"/>
      <c r="CF84" s="182"/>
      <c r="CG84" s="182"/>
      <c r="CH84" s="182"/>
      <c r="CI84" s="182"/>
      <c r="CJ84" s="182"/>
      <c r="CK84" s="182"/>
      <c r="CL84" s="182"/>
      <c r="CM84" s="182"/>
      <c r="CN84" s="182"/>
      <c r="CO84" s="182"/>
      <c r="CP84" s="182"/>
      <c r="CQ84" s="182"/>
      <c r="CR84" s="182"/>
      <c r="CS84" s="182"/>
      <c r="CT84" s="182"/>
      <c r="CU84" s="182"/>
      <c r="CV84" s="182"/>
      <c r="CW84" s="182"/>
      <c r="CX84" s="182"/>
      <c r="CY84" s="182"/>
      <c r="CZ84" s="182"/>
      <c r="DA84" s="182"/>
      <c r="DB84" s="182"/>
      <c r="DC84" s="182"/>
      <c r="DD84" s="182"/>
      <c r="DE84" s="182"/>
      <c r="DF84" s="182"/>
      <c r="DG84" s="182"/>
      <c r="DH84" s="182"/>
      <c r="DI84" s="182"/>
      <c r="DJ84" s="182"/>
      <c r="DK84" s="182"/>
    </row>
    <row r="85" spans="1:115" ht="30" customHeight="1" x14ac:dyDescent="0.25">
      <c r="A85" s="189" t="s">
        <v>409</v>
      </c>
      <c r="B85" s="182">
        <v>9.1800003051757813</v>
      </c>
      <c r="C85" s="211">
        <v>9.42</v>
      </c>
      <c r="D85" s="211"/>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2"/>
      <c r="BO85" s="182"/>
      <c r="BP85" s="182"/>
      <c r="BQ85" s="182"/>
      <c r="BR85" s="182"/>
      <c r="BS85" s="182"/>
      <c r="BT85" s="182"/>
      <c r="BU85" s="182"/>
      <c r="BV85" s="182"/>
      <c r="BW85" s="182"/>
      <c r="BX85" s="182"/>
      <c r="BY85" s="182"/>
      <c r="BZ85" s="182"/>
      <c r="CA85" s="182"/>
      <c r="CB85" s="182"/>
      <c r="CC85" s="182"/>
      <c r="CD85" s="182"/>
      <c r="CE85" s="182"/>
      <c r="CF85" s="182"/>
      <c r="CG85" s="182"/>
      <c r="CH85" s="182"/>
      <c r="CI85" s="182"/>
      <c r="CJ85" s="182"/>
      <c r="CK85" s="182"/>
      <c r="CL85" s="182"/>
      <c r="CM85" s="182"/>
      <c r="CN85" s="182"/>
      <c r="CO85" s="182"/>
      <c r="CP85" s="182"/>
      <c r="CQ85" s="182"/>
      <c r="CR85" s="182"/>
      <c r="CS85" s="182"/>
      <c r="CT85" s="182"/>
      <c r="CU85" s="182"/>
      <c r="CV85" s="182"/>
      <c r="CW85" s="182"/>
      <c r="CX85" s="182"/>
      <c r="CY85" s="182"/>
      <c r="CZ85" s="182"/>
      <c r="DA85" s="182"/>
      <c r="DB85" s="182"/>
      <c r="DC85" s="182"/>
      <c r="DD85" s="182"/>
      <c r="DE85" s="182"/>
      <c r="DF85" s="182"/>
      <c r="DG85" s="182"/>
      <c r="DH85" s="182"/>
      <c r="DI85" s="182"/>
      <c r="DJ85" s="182"/>
      <c r="DK85" s="182"/>
    </row>
    <row r="86" spans="1:115" ht="30" customHeight="1" x14ac:dyDescent="0.25">
      <c r="A86" s="189" t="s">
        <v>411</v>
      </c>
      <c r="B86" s="182">
        <v>22.520000457763672</v>
      </c>
      <c r="C86" s="211">
        <v>23.02</v>
      </c>
      <c r="D86" s="211"/>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2"/>
      <c r="BO86" s="182"/>
      <c r="BP86" s="182"/>
      <c r="BQ86" s="182"/>
      <c r="BR86" s="182"/>
      <c r="BS86" s="182"/>
      <c r="BT86" s="182"/>
      <c r="BU86" s="182"/>
      <c r="BV86" s="182"/>
      <c r="BW86" s="182"/>
      <c r="BX86" s="182"/>
      <c r="BY86" s="182"/>
      <c r="BZ86" s="182"/>
      <c r="CA86" s="182"/>
      <c r="CB86" s="182"/>
      <c r="CC86" s="182"/>
      <c r="CD86" s="182"/>
      <c r="CE86" s="182"/>
      <c r="CF86" s="182"/>
      <c r="CG86" s="182"/>
      <c r="CH86" s="182"/>
      <c r="CI86" s="182"/>
      <c r="CJ86" s="182"/>
      <c r="CK86" s="182"/>
      <c r="CL86" s="182"/>
      <c r="CM86" s="182"/>
      <c r="CN86" s="182"/>
      <c r="CO86" s="182"/>
      <c r="CP86" s="182"/>
      <c r="CQ86" s="182"/>
      <c r="CR86" s="182"/>
      <c r="CS86" s="182"/>
      <c r="CT86" s="182"/>
      <c r="CU86" s="182"/>
      <c r="CV86" s="182"/>
      <c r="CW86" s="182"/>
      <c r="CX86" s="182"/>
      <c r="CY86" s="182"/>
      <c r="CZ86" s="182"/>
      <c r="DA86" s="182"/>
      <c r="DB86" s="182"/>
      <c r="DC86" s="182"/>
      <c r="DD86" s="182"/>
      <c r="DE86" s="182"/>
      <c r="DF86" s="182"/>
      <c r="DG86" s="182"/>
      <c r="DH86" s="182"/>
      <c r="DI86" s="182"/>
      <c r="DJ86" s="182"/>
      <c r="DK86" s="182"/>
    </row>
    <row r="87" spans="1:115" ht="30" customHeight="1" x14ac:dyDescent="0.25">
      <c r="A87" s="189" t="s">
        <v>413</v>
      </c>
      <c r="B87" s="182">
        <v>87.05999755859375</v>
      </c>
      <c r="C87" s="211">
        <v>86.47</v>
      </c>
      <c r="D87" s="211"/>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c r="AV87" s="182"/>
      <c r="AW87" s="182"/>
      <c r="AX87" s="182"/>
      <c r="AY87" s="182"/>
      <c r="AZ87" s="182"/>
      <c r="BA87" s="182"/>
      <c r="BB87" s="182"/>
      <c r="BC87" s="182"/>
      <c r="BD87" s="182"/>
      <c r="BE87" s="182"/>
      <c r="BF87" s="182"/>
      <c r="BG87" s="182"/>
      <c r="BH87" s="182"/>
      <c r="BI87" s="182"/>
      <c r="BJ87" s="182"/>
      <c r="BK87" s="182"/>
      <c r="BL87" s="182"/>
      <c r="BM87" s="182"/>
      <c r="BN87" s="182"/>
      <c r="BO87" s="182"/>
      <c r="BP87" s="182"/>
      <c r="BQ87" s="182"/>
      <c r="BR87" s="182"/>
      <c r="BS87" s="182"/>
      <c r="BT87" s="182"/>
      <c r="BU87" s="182"/>
      <c r="BV87" s="182"/>
      <c r="BW87" s="182"/>
      <c r="BX87" s="182"/>
      <c r="BY87" s="182"/>
      <c r="BZ87" s="182"/>
      <c r="CA87" s="182"/>
      <c r="CB87" s="182"/>
      <c r="CC87" s="182"/>
      <c r="CD87" s="182"/>
      <c r="CE87" s="182"/>
      <c r="CF87" s="182"/>
      <c r="CG87" s="182"/>
      <c r="CH87" s="182"/>
      <c r="CI87" s="182"/>
      <c r="CJ87" s="182"/>
      <c r="CK87" s="182"/>
      <c r="CL87" s="182"/>
      <c r="CM87" s="182"/>
      <c r="CN87" s="182"/>
      <c r="CO87" s="182"/>
      <c r="CP87" s="182"/>
      <c r="CQ87" s="182"/>
      <c r="CR87" s="182"/>
      <c r="CS87" s="182"/>
      <c r="CT87" s="182"/>
      <c r="CU87" s="182"/>
      <c r="CV87" s="182"/>
      <c r="CW87" s="182"/>
      <c r="CX87" s="182"/>
      <c r="CY87" s="182"/>
      <c r="CZ87" s="182"/>
      <c r="DA87" s="182"/>
      <c r="DB87" s="182"/>
      <c r="DC87" s="182"/>
      <c r="DD87" s="182"/>
      <c r="DE87" s="182"/>
      <c r="DF87" s="182"/>
      <c r="DG87" s="182"/>
      <c r="DH87" s="182"/>
      <c r="DI87" s="182"/>
      <c r="DJ87" s="182"/>
      <c r="DK87" s="182"/>
    </row>
    <row r="88" spans="1:115" ht="30" customHeight="1" x14ac:dyDescent="0.25">
      <c r="A88" s="189" t="s">
        <v>415</v>
      </c>
      <c r="B88" s="182">
        <v>15.649999618530273</v>
      </c>
      <c r="C88" s="211">
        <v>15.75</v>
      </c>
      <c r="D88" s="211"/>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2"/>
      <c r="BO88" s="182"/>
      <c r="BP88" s="182"/>
      <c r="BQ88" s="182"/>
      <c r="BR88" s="182"/>
      <c r="BS88" s="182"/>
      <c r="BT88" s="182"/>
      <c r="BU88" s="182"/>
      <c r="BV88" s="182"/>
      <c r="BW88" s="182"/>
      <c r="BX88" s="182"/>
      <c r="BY88" s="182"/>
      <c r="BZ88" s="182"/>
      <c r="CA88" s="182"/>
      <c r="CB88" s="182"/>
      <c r="CC88" s="182"/>
      <c r="CD88" s="182"/>
      <c r="CE88" s="182"/>
      <c r="CF88" s="182"/>
      <c r="CG88" s="182"/>
      <c r="CH88" s="182"/>
      <c r="CI88" s="182"/>
      <c r="CJ88" s="182"/>
      <c r="CK88" s="182"/>
      <c r="CL88" s="182"/>
      <c r="CM88" s="182"/>
      <c r="CN88" s="182"/>
      <c r="CO88" s="182"/>
      <c r="CP88" s="182"/>
      <c r="CQ88" s="182"/>
      <c r="CR88" s="182"/>
      <c r="CS88" s="182"/>
      <c r="CT88" s="182"/>
      <c r="CU88" s="182"/>
      <c r="CV88" s="182"/>
      <c r="CW88" s="182"/>
      <c r="CX88" s="182"/>
      <c r="CY88" s="182"/>
      <c r="CZ88" s="182"/>
      <c r="DA88" s="182"/>
      <c r="DB88" s="182"/>
      <c r="DC88" s="182"/>
      <c r="DD88" s="182"/>
      <c r="DE88" s="182"/>
      <c r="DF88" s="182"/>
      <c r="DG88" s="182"/>
      <c r="DH88" s="182"/>
      <c r="DI88" s="182"/>
      <c r="DJ88" s="182"/>
      <c r="DK88" s="182"/>
    </row>
    <row r="89" spans="1:115" ht="30" customHeight="1" x14ac:dyDescent="0.25">
      <c r="A89" s="189" t="s">
        <v>417</v>
      </c>
      <c r="B89" s="182">
        <v>109.56999969482422</v>
      </c>
      <c r="C89" s="211">
        <v>110.64</v>
      </c>
      <c r="D89" s="211"/>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2"/>
      <c r="BO89" s="182"/>
      <c r="BP89" s="182"/>
      <c r="BQ89" s="182"/>
      <c r="BR89" s="182"/>
      <c r="BS89" s="182"/>
      <c r="BT89" s="182"/>
      <c r="BU89" s="182"/>
      <c r="BV89" s="182"/>
      <c r="BW89" s="182"/>
      <c r="BX89" s="182"/>
      <c r="BY89" s="182"/>
      <c r="BZ89" s="182"/>
      <c r="CA89" s="182"/>
      <c r="CB89" s="182"/>
      <c r="CC89" s="182"/>
      <c r="CD89" s="182"/>
      <c r="CE89" s="182"/>
      <c r="CF89" s="182"/>
      <c r="CG89" s="182"/>
      <c r="CH89" s="182"/>
      <c r="CI89" s="182"/>
      <c r="CJ89" s="182"/>
      <c r="CK89" s="182"/>
      <c r="CL89" s="182"/>
      <c r="CM89" s="182"/>
      <c r="CN89" s="182"/>
      <c r="CO89" s="182"/>
      <c r="CP89" s="182"/>
      <c r="CQ89" s="182"/>
      <c r="CR89" s="182"/>
      <c r="CS89" s="182"/>
      <c r="CT89" s="182"/>
      <c r="CU89" s="182"/>
      <c r="CV89" s="182"/>
      <c r="CW89" s="182"/>
      <c r="CX89" s="182"/>
      <c r="CY89" s="182"/>
      <c r="CZ89" s="182"/>
      <c r="DA89" s="182"/>
      <c r="DB89" s="182"/>
      <c r="DC89" s="182"/>
      <c r="DD89" s="182"/>
      <c r="DE89" s="182"/>
      <c r="DF89" s="182"/>
      <c r="DG89" s="182"/>
      <c r="DH89" s="182"/>
      <c r="DI89" s="182"/>
      <c r="DJ89" s="182"/>
      <c r="DK89" s="182"/>
    </row>
    <row r="90" spans="1:115" ht="30" customHeight="1" x14ac:dyDescent="0.25">
      <c r="A90" s="189" t="s">
        <v>419</v>
      </c>
      <c r="B90" s="182">
        <v>76.709999084472656</v>
      </c>
      <c r="C90" s="211">
        <v>76.52</v>
      </c>
      <c r="D90" s="211"/>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2"/>
      <c r="BO90" s="182"/>
      <c r="BP90" s="182"/>
      <c r="BQ90" s="182"/>
      <c r="BR90" s="182"/>
      <c r="BS90" s="182"/>
      <c r="BT90" s="182"/>
      <c r="BU90" s="182"/>
      <c r="BV90" s="182"/>
      <c r="BW90" s="182"/>
      <c r="BX90" s="182"/>
      <c r="BY90" s="182"/>
      <c r="BZ90" s="182"/>
      <c r="CA90" s="182"/>
      <c r="CB90" s="182"/>
      <c r="CC90" s="182"/>
      <c r="CD90" s="182"/>
      <c r="CE90" s="182"/>
      <c r="CF90" s="182"/>
      <c r="CG90" s="182"/>
      <c r="CH90" s="182"/>
      <c r="CI90" s="182"/>
      <c r="CJ90" s="182"/>
      <c r="CK90" s="182"/>
      <c r="CL90" s="182"/>
      <c r="CM90" s="182"/>
      <c r="CN90" s="182"/>
      <c r="CO90" s="182"/>
      <c r="CP90" s="182"/>
      <c r="CQ90" s="182"/>
      <c r="CR90" s="182"/>
      <c r="CS90" s="182"/>
      <c r="CT90" s="182"/>
      <c r="CU90" s="182"/>
      <c r="CV90" s="182"/>
      <c r="CW90" s="182"/>
      <c r="CX90" s="182"/>
      <c r="CY90" s="182"/>
      <c r="CZ90" s="182"/>
      <c r="DA90" s="182"/>
      <c r="DB90" s="182"/>
      <c r="DC90" s="182"/>
      <c r="DD90" s="182"/>
      <c r="DE90" s="182"/>
      <c r="DF90" s="182"/>
      <c r="DG90" s="182"/>
      <c r="DH90" s="182"/>
      <c r="DI90" s="182"/>
      <c r="DJ90" s="182"/>
      <c r="DK90" s="182"/>
    </row>
    <row r="91" spans="1:115" ht="30" customHeight="1" x14ac:dyDescent="0.25">
      <c r="A91" s="189" t="s">
        <v>421</v>
      </c>
      <c r="B91" s="182">
        <v>28.010000228881836</v>
      </c>
      <c r="C91" s="211">
        <v>27.9</v>
      </c>
      <c r="D91" s="211"/>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2"/>
      <c r="BO91" s="182"/>
      <c r="BP91" s="182"/>
      <c r="BQ91" s="182"/>
      <c r="BR91" s="182"/>
      <c r="BS91" s="182"/>
      <c r="BT91" s="182"/>
      <c r="BU91" s="182"/>
      <c r="BV91" s="182"/>
      <c r="BW91" s="182"/>
      <c r="BX91" s="182"/>
      <c r="BY91" s="182"/>
      <c r="BZ91" s="182"/>
      <c r="CA91" s="182"/>
      <c r="CB91" s="182"/>
      <c r="CC91" s="182"/>
      <c r="CD91" s="182"/>
      <c r="CE91" s="182"/>
      <c r="CF91" s="182"/>
      <c r="CG91" s="182"/>
      <c r="CH91" s="182"/>
      <c r="CI91" s="182"/>
      <c r="CJ91" s="182"/>
      <c r="CK91" s="182"/>
      <c r="CL91" s="182"/>
      <c r="CM91" s="182"/>
      <c r="CN91" s="182"/>
      <c r="CO91" s="182"/>
      <c r="CP91" s="182"/>
      <c r="CQ91" s="182"/>
      <c r="CR91" s="182"/>
      <c r="CS91" s="182"/>
      <c r="CT91" s="182"/>
      <c r="CU91" s="182"/>
      <c r="CV91" s="182"/>
      <c r="CW91" s="182"/>
      <c r="CX91" s="182"/>
      <c r="CY91" s="182"/>
      <c r="CZ91" s="182"/>
      <c r="DA91" s="182"/>
      <c r="DB91" s="182"/>
      <c r="DC91" s="182"/>
      <c r="DD91" s="182"/>
      <c r="DE91" s="182"/>
      <c r="DF91" s="182"/>
      <c r="DG91" s="182"/>
      <c r="DH91" s="182"/>
      <c r="DI91" s="182"/>
      <c r="DJ91" s="182"/>
      <c r="DK91" s="182"/>
    </row>
    <row r="92" spans="1:115" ht="30" customHeight="1" x14ac:dyDescent="0.25">
      <c r="A92" s="189" t="s">
        <v>423</v>
      </c>
      <c r="B92" s="182">
        <v>96.866500854492188</v>
      </c>
      <c r="C92" s="211">
        <v>96.77</v>
      </c>
      <c r="D92" s="211"/>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182"/>
      <c r="BD92" s="182"/>
      <c r="BE92" s="182"/>
      <c r="BF92" s="182"/>
      <c r="BG92" s="182"/>
      <c r="BH92" s="182"/>
      <c r="BI92" s="182"/>
      <c r="BJ92" s="182"/>
      <c r="BK92" s="182"/>
      <c r="BL92" s="182"/>
      <c r="BM92" s="182"/>
      <c r="BN92" s="182"/>
      <c r="BO92" s="182"/>
      <c r="BP92" s="182"/>
      <c r="BQ92" s="182"/>
      <c r="BR92" s="182"/>
      <c r="BS92" s="182"/>
      <c r="BT92" s="182"/>
      <c r="BU92" s="182"/>
      <c r="BV92" s="182"/>
      <c r="BW92" s="182"/>
      <c r="BX92" s="182"/>
      <c r="BY92" s="182"/>
      <c r="BZ92" s="182"/>
      <c r="CA92" s="182"/>
      <c r="CB92" s="182"/>
      <c r="CC92" s="182"/>
      <c r="CD92" s="182"/>
      <c r="CE92" s="182"/>
      <c r="CF92" s="182"/>
      <c r="CG92" s="182"/>
      <c r="CH92" s="182"/>
      <c r="CI92" s="182"/>
      <c r="CJ92" s="182"/>
      <c r="CK92" s="182"/>
      <c r="CL92" s="182"/>
      <c r="CM92" s="182"/>
      <c r="CN92" s="182"/>
      <c r="CO92" s="182"/>
      <c r="CP92" s="182"/>
      <c r="CQ92" s="182"/>
      <c r="CR92" s="182"/>
      <c r="CS92" s="182"/>
      <c r="CT92" s="182"/>
      <c r="CU92" s="182"/>
      <c r="CV92" s="182"/>
      <c r="CW92" s="182"/>
      <c r="CX92" s="182"/>
      <c r="CY92" s="182"/>
      <c r="CZ92" s="182"/>
      <c r="DA92" s="182"/>
      <c r="DB92" s="182"/>
      <c r="DC92" s="182"/>
      <c r="DD92" s="182"/>
      <c r="DE92" s="182"/>
      <c r="DF92" s="182"/>
      <c r="DG92" s="182"/>
      <c r="DH92" s="182"/>
      <c r="DI92" s="182"/>
      <c r="DJ92" s="182"/>
      <c r="DK92" s="182"/>
    </row>
    <row r="93" spans="1:115" ht="30" customHeight="1" x14ac:dyDescent="0.25">
      <c r="A93" s="189" t="s">
        <v>425</v>
      </c>
      <c r="B93" s="182">
        <v>156.19999694824219</v>
      </c>
      <c r="C93" s="211">
        <v>160.47999999999999</v>
      </c>
      <c r="D93" s="211"/>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2"/>
      <c r="BO93" s="182"/>
      <c r="BP93" s="182"/>
      <c r="BQ93" s="182"/>
      <c r="BR93" s="182"/>
      <c r="BS93" s="182"/>
      <c r="BT93" s="182"/>
      <c r="BU93" s="182"/>
      <c r="BV93" s="182"/>
      <c r="BW93" s="182"/>
      <c r="BX93" s="182"/>
      <c r="BY93" s="182"/>
      <c r="BZ93" s="182"/>
      <c r="CA93" s="182"/>
      <c r="CB93" s="182"/>
      <c r="CC93" s="182"/>
      <c r="CD93" s="182"/>
      <c r="CE93" s="182"/>
      <c r="CF93" s="182"/>
      <c r="CG93" s="182"/>
      <c r="CH93" s="182"/>
      <c r="CI93" s="182"/>
      <c r="CJ93" s="182"/>
      <c r="CK93" s="182"/>
      <c r="CL93" s="182"/>
      <c r="CM93" s="182"/>
      <c r="CN93" s="182"/>
      <c r="CO93" s="182"/>
      <c r="CP93" s="182"/>
      <c r="CQ93" s="182"/>
      <c r="CR93" s="182"/>
      <c r="CS93" s="182"/>
      <c r="CT93" s="182"/>
      <c r="CU93" s="182"/>
      <c r="CV93" s="182"/>
      <c r="CW93" s="182"/>
      <c r="CX93" s="182"/>
      <c r="CY93" s="182"/>
      <c r="CZ93" s="182"/>
      <c r="DA93" s="182"/>
      <c r="DB93" s="182"/>
      <c r="DC93" s="182"/>
      <c r="DD93" s="182"/>
      <c r="DE93" s="182"/>
      <c r="DF93" s="182"/>
      <c r="DG93" s="182"/>
      <c r="DH93" s="182"/>
      <c r="DI93" s="182"/>
      <c r="DJ93" s="182"/>
      <c r="DK93" s="182"/>
    </row>
    <row r="94" spans="1:115" ht="30" customHeight="1" x14ac:dyDescent="0.25">
      <c r="A94" s="189" t="s">
        <v>427</v>
      </c>
      <c r="B94" s="182">
        <v>91.330001831054688</v>
      </c>
      <c r="C94" s="211">
        <v>92.58</v>
      </c>
      <c r="D94" s="211"/>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2"/>
      <c r="BO94" s="182"/>
      <c r="BP94" s="182"/>
      <c r="BQ94" s="182"/>
      <c r="BR94" s="182"/>
      <c r="BS94" s="182"/>
      <c r="BT94" s="182"/>
      <c r="BU94" s="182"/>
      <c r="BV94" s="182"/>
      <c r="BW94" s="182"/>
      <c r="BX94" s="182"/>
      <c r="BY94" s="182"/>
      <c r="BZ94" s="182"/>
      <c r="CA94" s="182"/>
      <c r="CB94" s="182"/>
      <c r="CC94" s="182"/>
      <c r="CD94" s="182"/>
      <c r="CE94" s="182"/>
      <c r="CF94" s="182"/>
      <c r="CG94" s="182"/>
      <c r="CH94" s="182"/>
      <c r="CI94" s="182"/>
      <c r="CJ94" s="182"/>
      <c r="CK94" s="182"/>
      <c r="CL94" s="182"/>
      <c r="CM94" s="182"/>
      <c r="CN94" s="182"/>
      <c r="CO94" s="182"/>
      <c r="CP94" s="182"/>
      <c r="CQ94" s="182"/>
      <c r="CR94" s="182"/>
      <c r="CS94" s="182"/>
      <c r="CT94" s="182"/>
      <c r="CU94" s="182"/>
      <c r="CV94" s="182"/>
      <c r="CW94" s="182"/>
      <c r="CX94" s="182"/>
      <c r="CY94" s="182"/>
      <c r="CZ94" s="182"/>
      <c r="DA94" s="182"/>
      <c r="DB94" s="182"/>
      <c r="DC94" s="182"/>
      <c r="DD94" s="182"/>
      <c r="DE94" s="182"/>
      <c r="DF94" s="182"/>
      <c r="DG94" s="182"/>
      <c r="DH94" s="182"/>
      <c r="DI94" s="182"/>
      <c r="DJ94" s="182"/>
      <c r="DK94" s="182"/>
    </row>
    <row r="95" spans="1:115" ht="30" customHeight="1" x14ac:dyDescent="0.25">
      <c r="A95" s="189" t="s">
        <v>247</v>
      </c>
      <c r="B95" s="182">
        <v>346.01998901367188</v>
      </c>
      <c r="C95" s="211">
        <v>347.9</v>
      </c>
      <c r="D95" s="211"/>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2"/>
      <c r="BO95" s="182"/>
      <c r="BP95" s="182"/>
      <c r="BQ95" s="182"/>
      <c r="BR95" s="182"/>
      <c r="BS95" s="182"/>
      <c r="BT95" s="182"/>
      <c r="BU95" s="182"/>
      <c r="BV95" s="182"/>
      <c r="BW95" s="182"/>
      <c r="BX95" s="182"/>
      <c r="BY95" s="182"/>
      <c r="BZ95" s="182"/>
      <c r="CA95" s="182"/>
      <c r="CB95" s="182"/>
      <c r="CC95" s="182"/>
      <c r="CD95" s="182"/>
      <c r="CE95" s="182"/>
      <c r="CF95" s="182"/>
      <c r="CG95" s="182"/>
      <c r="CH95" s="182"/>
      <c r="CI95" s="182"/>
      <c r="CJ95" s="182"/>
      <c r="CK95" s="182"/>
      <c r="CL95" s="182"/>
      <c r="CM95" s="182"/>
      <c r="CN95" s="182"/>
      <c r="CO95" s="182"/>
      <c r="CP95" s="182"/>
      <c r="CQ95" s="182"/>
      <c r="CR95" s="182"/>
      <c r="CS95" s="182"/>
      <c r="CT95" s="182"/>
      <c r="CU95" s="182"/>
      <c r="CV95" s="182"/>
      <c r="CW95" s="182"/>
      <c r="CX95" s="182"/>
      <c r="CY95" s="182"/>
      <c r="CZ95" s="182"/>
      <c r="DA95" s="182"/>
      <c r="DB95" s="182"/>
      <c r="DC95" s="182"/>
      <c r="DD95" s="182"/>
      <c r="DE95" s="182"/>
      <c r="DF95" s="182"/>
      <c r="DG95" s="182"/>
      <c r="DH95" s="182"/>
      <c r="DI95" s="182"/>
      <c r="DJ95" s="182"/>
      <c r="DK95" s="182"/>
    </row>
    <row r="96" spans="1:115" ht="30" customHeight="1" x14ac:dyDescent="0.25">
      <c r="A96" s="189" t="s">
        <v>430</v>
      </c>
      <c r="B96" s="182">
        <v>31.629999160766602</v>
      </c>
      <c r="C96" s="211">
        <v>31.55</v>
      </c>
      <c r="D96" s="211"/>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2"/>
      <c r="BO96" s="182"/>
      <c r="BP96" s="182"/>
      <c r="BQ96" s="182"/>
      <c r="BR96" s="182"/>
      <c r="BS96" s="182"/>
      <c r="BT96" s="182"/>
      <c r="BU96" s="182"/>
      <c r="BV96" s="182"/>
      <c r="BW96" s="182"/>
      <c r="BX96" s="182"/>
      <c r="BY96" s="182"/>
      <c r="BZ96" s="182"/>
      <c r="CA96" s="182"/>
      <c r="CB96" s="182"/>
      <c r="CC96" s="182"/>
      <c r="CD96" s="182"/>
      <c r="CE96" s="182"/>
      <c r="CF96" s="182"/>
      <c r="CG96" s="182"/>
      <c r="CH96" s="182"/>
      <c r="CI96" s="182"/>
      <c r="CJ96" s="182"/>
      <c r="CK96" s="182"/>
      <c r="CL96" s="182"/>
      <c r="CM96" s="182"/>
      <c r="CN96" s="182"/>
      <c r="CO96" s="182"/>
      <c r="CP96" s="182"/>
      <c r="CQ96" s="182"/>
      <c r="CR96" s="182"/>
      <c r="CS96" s="182"/>
      <c r="CT96" s="182"/>
      <c r="CU96" s="182"/>
      <c r="CV96" s="182"/>
      <c r="CW96" s="182"/>
      <c r="CX96" s="182"/>
      <c r="CY96" s="182"/>
      <c r="CZ96" s="182"/>
      <c r="DA96" s="182"/>
      <c r="DB96" s="182"/>
      <c r="DC96" s="182"/>
      <c r="DD96" s="182"/>
      <c r="DE96" s="182"/>
      <c r="DF96" s="182"/>
      <c r="DG96" s="182"/>
      <c r="DH96" s="182"/>
      <c r="DI96" s="182"/>
      <c r="DJ96" s="182"/>
      <c r="DK96" s="182"/>
    </row>
    <row r="97" spans="1:115" ht="30" customHeight="1" x14ac:dyDescent="0.25">
      <c r="A97" s="189" t="s">
        <v>432</v>
      </c>
      <c r="B97" s="182">
        <v>24.670000076293945</v>
      </c>
      <c r="C97" s="211">
        <v>24.95</v>
      </c>
      <c r="D97" s="211"/>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C97" s="182"/>
      <c r="BD97" s="182"/>
      <c r="BE97" s="182"/>
      <c r="BF97" s="182"/>
      <c r="BG97" s="182"/>
      <c r="BH97" s="182"/>
      <c r="BI97" s="182"/>
      <c r="BJ97" s="182"/>
      <c r="BK97" s="182"/>
      <c r="BL97" s="182"/>
      <c r="BM97" s="182"/>
      <c r="BN97" s="182"/>
      <c r="BO97" s="182"/>
      <c r="BP97" s="182"/>
      <c r="BQ97" s="182"/>
      <c r="BR97" s="182"/>
      <c r="BS97" s="182"/>
      <c r="BT97" s="182"/>
      <c r="BU97" s="182"/>
      <c r="BV97" s="182"/>
      <c r="BW97" s="182"/>
      <c r="BX97" s="182"/>
      <c r="BY97" s="182"/>
      <c r="BZ97" s="182"/>
      <c r="CA97" s="182"/>
      <c r="CB97" s="182"/>
      <c r="CC97" s="182"/>
      <c r="CD97" s="182"/>
      <c r="CE97" s="182"/>
      <c r="CF97" s="182"/>
      <c r="CG97" s="182"/>
      <c r="CH97" s="182"/>
      <c r="CI97" s="182"/>
      <c r="CJ97" s="182"/>
      <c r="CK97" s="182"/>
      <c r="CL97" s="182"/>
      <c r="CM97" s="182"/>
      <c r="CN97" s="182"/>
      <c r="CO97" s="182"/>
      <c r="CP97" s="182"/>
      <c r="CQ97" s="182"/>
      <c r="CR97" s="182"/>
      <c r="CS97" s="182"/>
      <c r="CT97" s="182"/>
      <c r="CU97" s="182"/>
      <c r="CV97" s="182"/>
      <c r="CW97" s="182"/>
      <c r="CX97" s="182"/>
      <c r="CY97" s="182"/>
      <c r="CZ97" s="182"/>
      <c r="DA97" s="182"/>
      <c r="DB97" s="182"/>
      <c r="DC97" s="182"/>
      <c r="DD97" s="182"/>
      <c r="DE97" s="182"/>
      <c r="DF97" s="182"/>
      <c r="DG97" s="182"/>
      <c r="DH97" s="182"/>
      <c r="DI97" s="182"/>
      <c r="DJ97" s="182"/>
      <c r="DK97" s="182"/>
    </row>
    <row r="98" spans="1:115" ht="30" customHeight="1" x14ac:dyDescent="0.25">
      <c r="A98" s="189" t="s">
        <v>890</v>
      </c>
      <c r="B98" s="182">
        <v>0.45442661643028259</v>
      </c>
      <c r="C98" s="211">
        <v>0.46492243</v>
      </c>
      <c r="D98" s="211"/>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2"/>
      <c r="BO98" s="182"/>
      <c r="BP98" s="182"/>
      <c r="BQ98" s="182"/>
      <c r="BR98" s="182"/>
      <c r="BS98" s="182"/>
      <c r="BT98" s="182"/>
      <c r="BU98" s="182"/>
      <c r="BV98" s="182"/>
      <c r="BW98" s="182"/>
      <c r="BX98" s="182"/>
      <c r="BY98" s="182"/>
      <c r="BZ98" s="182"/>
      <c r="CA98" s="182"/>
      <c r="CB98" s="182"/>
      <c r="CC98" s="182"/>
      <c r="CD98" s="182"/>
      <c r="CE98" s="182"/>
      <c r="CF98" s="182"/>
      <c r="CG98" s="182"/>
      <c r="CH98" s="182"/>
      <c r="CI98" s="182"/>
      <c r="CJ98" s="182"/>
      <c r="CK98" s="182"/>
      <c r="CL98" s="182"/>
      <c r="CM98" s="182"/>
      <c r="CN98" s="182"/>
      <c r="CO98" s="182"/>
      <c r="CP98" s="182"/>
      <c r="CQ98" s="182"/>
      <c r="CR98" s="182"/>
      <c r="CS98" s="182"/>
      <c r="CT98" s="182"/>
      <c r="CU98" s="182"/>
      <c r="CV98" s="182"/>
      <c r="CW98" s="182"/>
      <c r="CX98" s="182"/>
      <c r="CY98" s="182"/>
      <c r="CZ98" s="182"/>
      <c r="DA98" s="182"/>
      <c r="DB98" s="182"/>
      <c r="DC98" s="182"/>
      <c r="DD98" s="182"/>
      <c r="DE98" s="182"/>
      <c r="DF98" s="182"/>
      <c r="DG98" s="182"/>
      <c r="DH98" s="182"/>
      <c r="DI98" s="182"/>
      <c r="DJ98" s="182"/>
      <c r="DK98" s="182"/>
    </row>
    <row r="99" spans="1:115" ht="30" customHeight="1" x14ac:dyDescent="0.25">
      <c r="A99" s="189" t="s">
        <v>434</v>
      </c>
      <c r="B99" s="182">
        <v>3.25</v>
      </c>
      <c r="C99" s="211">
        <v>3.27</v>
      </c>
      <c r="D99" s="211"/>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2"/>
      <c r="BO99" s="182"/>
      <c r="BP99" s="182"/>
      <c r="BQ99" s="182"/>
      <c r="BR99" s="182"/>
      <c r="BS99" s="182"/>
      <c r="BT99" s="182"/>
      <c r="BU99" s="182"/>
      <c r="BV99" s="182"/>
      <c r="BW99" s="182"/>
      <c r="BX99" s="182"/>
      <c r="BY99" s="182"/>
      <c r="BZ99" s="182"/>
      <c r="CA99" s="182"/>
      <c r="CB99" s="182"/>
      <c r="CC99" s="182"/>
      <c r="CD99" s="182"/>
      <c r="CE99" s="182"/>
      <c r="CF99" s="182"/>
      <c r="CG99" s="182"/>
      <c r="CH99" s="182"/>
      <c r="CI99" s="182"/>
      <c r="CJ99" s="182"/>
      <c r="CK99" s="182"/>
      <c r="CL99" s="182"/>
      <c r="CM99" s="182"/>
      <c r="CN99" s="182"/>
      <c r="CO99" s="182"/>
      <c r="CP99" s="182"/>
      <c r="CQ99" s="182"/>
      <c r="CR99" s="182"/>
      <c r="CS99" s="182"/>
      <c r="CT99" s="182"/>
      <c r="CU99" s="182"/>
      <c r="CV99" s="182"/>
      <c r="CW99" s="182"/>
      <c r="CX99" s="182"/>
      <c r="CY99" s="182"/>
      <c r="CZ99" s="182"/>
      <c r="DA99" s="182"/>
      <c r="DB99" s="182"/>
      <c r="DC99" s="182"/>
      <c r="DD99" s="182"/>
      <c r="DE99" s="182"/>
      <c r="DF99" s="182"/>
      <c r="DG99" s="182"/>
      <c r="DH99" s="182"/>
      <c r="DI99" s="182"/>
      <c r="DJ99" s="182"/>
      <c r="DK99" s="182"/>
    </row>
    <row r="100" spans="1:115" ht="30" customHeight="1" x14ac:dyDescent="0.25">
      <c r="A100" s="189" t="s">
        <v>436</v>
      </c>
      <c r="B100" s="182">
        <v>7.5300002098083496</v>
      </c>
      <c r="C100" s="211">
        <v>7.5</v>
      </c>
      <c r="D100" s="211"/>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2"/>
      <c r="BO100" s="182"/>
      <c r="BP100" s="182"/>
      <c r="BQ100" s="182"/>
      <c r="BR100" s="182"/>
      <c r="BS100" s="182"/>
      <c r="BT100" s="182"/>
      <c r="BU100" s="182"/>
      <c r="BV100" s="182"/>
      <c r="BW100" s="182"/>
      <c r="BX100" s="182"/>
      <c r="BY100" s="182"/>
      <c r="BZ100" s="182"/>
      <c r="CA100" s="182"/>
      <c r="CB100" s="182"/>
      <c r="CC100" s="182"/>
      <c r="CD100" s="182"/>
      <c r="CE100" s="182"/>
      <c r="CF100" s="182"/>
      <c r="CG100" s="182"/>
      <c r="CH100" s="182"/>
      <c r="CI100" s="182"/>
      <c r="CJ100" s="182"/>
      <c r="CK100" s="182"/>
      <c r="CL100" s="182"/>
      <c r="CM100" s="182"/>
      <c r="CN100" s="182"/>
      <c r="CO100" s="182"/>
      <c r="CP100" s="182"/>
      <c r="CQ100" s="182"/>
      <c r="CR100" s="182"/>
      <c r="CS100" s="182"/>
      <c r="CT100" s="182"/>
      <c r="CU100" s="182"/>
      <c r="CV100" s="182"/>
      <c r="CW100" s="182"/>
      <c r="CX100" s="182"/>
      <c r="CY100" s="182"/>
      <c r="CZ100" s="182"/>
      <c r="DA100" s="182"/>
      <c r="DB100" s="182"/>
      <c r="DC100" s="182"/>
      <c r="DD100" s="182"/>
      <c r="DE100" s="182"/>
      <c r="DF100" s="182"/>
      <c r="DG100" s="182"/>
      <c r="DH100" s="182"/>
      <c r="DI100" s="182"/>
      <c r="DJ100" s="182"/>
      <c r="DK100" s="182"/>
    </row>
    <row r="101" spans="1:115" ht="30" customHeight="1" x14ac:dyDescent="0.25">
      <c r="A101" s="189" t="s">
        <v>438</v>
      </c>
      <c r="B101" s="182">
        <v>18.020000457763672</v>
      </c>
      <c r="C101" s="211">
        <v>18.14</v>
      </c>
      <c r="D101" s="211"/>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c r="AW101" s="182"/>
      <c r="AX101" s="182"/>
      <c r="AY101" s="182"/>
      <c r="AZ101" s="182"/>
      <c r="BA101" s="182"/>
      <c r="BB101" s="182"/>
      <c r="BC101" s="182"/>
      <c r="BD101" s="182"/>
      <c r="BE101" s="182"/>
      <c r="BF101" s="182"/>
      <c r="BG101" s="182"/>
      <c r="BH101" s="182"/>
      <c r="BI101" s="182"/>
      <c r="BJ101" s="182"/>
      <c r="BK101" s="182"/>
      <c r="BL101" s="182"/>
      <c r="BM101" s="182"/>
      <c r="BN101" s="182"/>
      <c r="BO101" s="182"/>
      <c r="BP101" s="182"/>
      <c r="BQ101" s="182"/>
      <c r="BR101" s="182"/>
      <c r="BS101" s="182"/>
      <c r="BT101" s="182"/>
      <c r="BU101" s="182"/>
      <c r="BV101" s="182"/>
      <c r="BW101" s="182"/>
      <c r="BX101" s="182"/>
      <c r="BY101" s="182"/>
      <c r="BZ101" s="182"/>
      <c r="CA101" s="182"/>
      <c r="CB101" s="182"/>
      <c r="CC101" s="182"/>
      <c r="CD101" s="182"/>
      <c r="CE101" s="182"/>
      <c r="CF101" s="182"/>
      <c r="CG101" s="182"/>
      <c r="CH101" s="182"/>
      <c r="CI101" s="182"/>
      <c r="CJ101" s="182"/>
      <c r="CK101" s="182"/>
      <c r="CL101" s="182"/>
      <c r="CM101" s="182"/>
      <c r="CN101" s="182"/>
      <c r="CO101" s="182"/>
      <c r="CP101" s="182"/>
      <c r="CQ101" s="182"/>
      <c r="CR101" s="182"/>
      <c r="CS101" s="182"/>
      <c r="CT101" s="182"/>
      <c r="CU101" s="182"/>
      <c r="CV101" s="182"/>
      <c r="CW101" s="182"/>
      <c r="CX101" s="182"/>
      <c r="CY101" s="182"/>
      <c r="CZ101" s="182"/>
      <c r="DA101" s="182"/>
      <c r="DB101" s="182"/>
      <c r="DC101" s="182"/>
      <c r="DD101" s="182"/>
      <c r="DE101" s="182"/>
      <c r="DF101" s="182"/>
      <c r="DG101" s="182"/>
      <c r="DH101" s="182"/>
      <c r="DI101" s="182"/>
      <c r="DJ101" s="182"/>
      <c r="DK101" s="182"/>
    </row>
    <row r="102" spans="1:115" ht="30" customHeight="1" x14ac:dyDescent="0.25">
      <c r="A102" s="189" t="s">
        <v>248</v>
      </c>
      <c r="B102" s="182">
        <v>55.490001678466797</v>
      </c>
      <c r="C102" s="211">
        <v>55.99</v>
      </c>
      <c r="D102" s="211"/>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c r="AW102" s="182"/>
      <c r="AX102" s="182"/>
      <c r="AY102" s="182"/>
      <c r="AZ102" s="182"/>
      <c r="BA102" s="182"/>
      <c r="BB102" s="182"/>
      <c r="BC102" s="182"/>
      <c r="BD102" s="182"/>
      <c r="BE102" s="182"/>
      <c r="BF102" s="182"/>
      <c r="BG102" s="182"/>
      <c r="BH102" s="182"/>
      <c r="BI102" s="182"/>
      <c r="BJ102" s="182"/>
      <c r="BK102" s="182"/>
      <c r="BL102" s="182"/>
      <c r="BM102" s="182"/>
      <c r="BN102" s="182"/>
      <c r="BO102" s="182"/>
      <c r="BP102" s="182"/>
      <c r="BQ102" s="182"/>
      <c r="BR102" s="182"/>
      <c r="BS102" s="182"/>
      <c r="BT102" s="182"/>
      <c r="BU102" s="182"/>
      <c r="BV102" s="182"/>
      <c r="BW102" s="182"/>
      <c r="BX102" s="182"/>
      <c r="BY102" s="182"/>
      <c r="BZ102" s="182"/>
      <c r="CA102" s="182"/>
      <c r="CB102" s="182"/>
      <c r="CC102" s="182"/>
      <c r="CD102" s="182"/>
      <c r="CE102" s="182"/>
      <c r="CF102" s="182"/>
      <c r="CG102" s="182"/>
      <c r="CH102" s="182"/>
      <c r="CI102" s="182"/>
      <c r="CJ102" s="182"/>
      <c r="CK102" s="182"/>
      <c r="CL102" s="182"/>
      <c r="CM102" s="182"/>
      <c r="CN102" s="182"/>
      <c r="CO102" s="182"/>
      <c r="CP102" s="182"/>
      <c r="CQ102" s="182"/>
      <c r="CR102" s="182"/>
      <c r="CS102" s="182"/>
      <c r="CT102" s="182"/>
      <c r="CU102" s="182"/>
      <c r="CV102" s="182"/>
      <c r="CW102" s="182"/>
      <c r="CX102" s="182"/>
      <c r="CY102" s="182"/>
      <c r="CZ102" s="182"/>
      <c r="DA102" s="182"/>
      <c r="DB102" s="182"/>
      <c r="DC102" s="182"/>
      <c r="DD102" s="182"/>
      <c r="DE102" s="182"/>
      <c r="DF102" s="182"/>
      <c r="DG102" s="182"/>
      <c r="DH102" s="182"/>
      <c r="DI102" s="182"/>
      <c r="DJ102" s="182"/>
      <c r="DK102" s="182"/>
    </row>
    <row r="103" spans="1:115" ht="30" customHeight="1" x14ac:dyDescent="0.25">
      <c r="A103" s="189" t="s">
        <v>441</v>
      </c>
      <c r="B103" s="182">
        <v>97.5</v>
      </c>
      <c r="C103" s="211">
        <v>98.21</v>
      </c>
      <c r="D103" s="211"/>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C103" s="182"/>
      <c r="BD103" s="182"/>
      <c r="BE103" s="182"/>
      <c r="BF103" s="182"/>
      <c r="BG103" s="182"/>
      <c r="BH103" s="182"/>
      <c r="BI103" s="182"/>
      <c r="BJ103" s="182"/>
      <c r="BK103" s="182"/>
      <c r="BL103" s="182"/>
      <c r="BM103" s="182"/>
      <c r="BN103" s="182"/>
      <c r="BO103" s="182"/>
      <c r="BP103" s="182"/>
      <c r="BQ103" s="182"/>
      <c r="BR103" s="182"/>
      <c r="BS103" s="182"/>
      <c r="BT103" s="182"/>
      <c r="BU103" s="182"/>
      <c r="BV103" s="182"/>
      <c r="BW103" s="182"/>
      <c r="BX103" s="182"/>
      <c r="BY103" s="182"/>
      <c r="BZ103" s="182"/>
      <c r="CA103" s="182"/>
      <c r="CB103" s="182"/>
      <c r="CC103" s="182"/>
      <c r="CD103" s="182"/>
      <c r="CE103" s="182"/>
      <c r="CF103" s="182"/>
      <c r="CG103" s="182"/>
      <c r="CH103" s="182"/>
      <c r="CI103" s="182"/>
      <c r="CJ103" s="182"/>
      <c r="CK103" s="182"/>
      <c r="CL103" s="182"/>
      <c r="CM103" s="182"/>
      <c r="CN103" s="182"/>
      <c r="CO103" s="182"/>
      <c r="CP103" s="182"/>
      <c r="CQ103" s="182"/>
      <c r="CR103" s="182"/>
      <c r="CS103" s="182"/>
      <c r="CT103" s="182"/>
      <c r="CU103" s="182"/>
      <c r="CV103" s="182"/>
      <c r="CW103" s="182"/>
      <c r="CX103" s="182"/>
      <c r="CY103" s="182"/>
      <c r="CZ103" s="182"/>
      <c r="DA103" s="182"/>
      <c r="DB103" s="182"/>
      <c r="DC103" s="182"/>
      <c r="DD103" s="182"/>
      <c r="DE103" s="182"/>
      <c r="DF103" s="182"/>
      <c r="DG103" s="182"/>
      <c r="DH103" s="182"/>
      <c r="DI103" s="182"/>
      <c r="DJ103" s="182"/>
      <c r="DK103" s="182"/>
    </row>
    <row r="104" spans="1:115" ht="30" customHeight="1" x14ac:dyDescent="0.25">
      <c r="A104" s="189" t="s">
        <v>443</v>
      </c>
      <c r="B104" s="182">
        <v>38.630001068115234</v>
      </c>
      <c r="C104" s="211">
        <v>39.06</v>
      </c>
      <c r="D104" s="211"/>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c r="AV104" s="182"/>
      <c r="AW104" s="182"/>
      <c r="AX104" s="182"/>
      <c r="AY104" s="182"/>
      <c r="AZ104" s="182"/>
      <c r="BA104" s="182"/>
      <c r="BB104" s="182"/>
      <c r="BC104" s="182"/>
      <c r="BD104" s="182"/>
      <c r="BE104" s="182"/>
      <c r="BF104" s="182"/>
      <c r="BG104" s="182"/>
      <c r="BH104" s="182"/>
      <c r="BI104" s="182"/>
      <c r="BJ104" s="182"/>
      <c r="BK104" s="182"/>
      <c r="BL104" s="182"/>
      <c r="BM104" s="182"/>
      <c r="BN104" s="182"/>
      <c r="BO104" s="182"/>
      <c r="BP104" s="182"/>
      <c r="BQ104" s="182"/>
      <c r="BR104" s="182"/>
      <c r="BS104" s="182"/>
      <c r="BT104" s="182"/>
      <c r="BU104" s="182"/>
      <c r="BV104" s="182"/>
      <c r="BW104" s="182"/>
      <c r="BX104" s="182"/>
      <c r="BY104" s="182"/>
      <c r="BZ104" s="182"/>
      <c r="CA104" s="182"/>
      <c r="CB104" s="182"/>
      <c r="CC104" s="182"/>
      <c r="CD104" s="182"/>
      <c r="CE104" s="182"/>
      <c r="CF104" s="182"/>
      <c r="CG104" s="182"/>
      <c r="CH104" s="182"/>
      <c r="CI104" s="182"/>
      <c r="CJ104" s="182"/>
      <c r="CK104" s="182"/>
      <c r="CL104" s="182"/>
      <c r="CM104" s="182"/>
      <c r="CN104" s="182"/>
      <c r="CO104" s="182"/>
      <c r="CP104" s="182"/>
      <c r="CQ104" s="182"/>
      <c r="CR104" s="182"/>
      <c r="CS104" s="182"/>
      <c r="CT104" s="182"/>
      <c r="CU104" s="182"/>
      <c r="CV104" s="182"/>
      <c r="CW104" s="182"/>
      <c r="CX104" s="182"/>
      <c r="CY104" s="182"/>
      <c r="CZ104" s="182"/>
      <c r="DA104" s="182"/>
      <c r="DB104" s="182"/>
      <c r="DC104" s="182"/>
      <c r="DD104" s="182"/>
      <c r="DE104" s="182"/>
      <c r="DF104" s="182"/>
      <c r="DG104" s="182"/>
      <c r="DH104" s="182"/>
      <c r="DI104" s="182"/>
      <c r="DJ104" s="182"/>
      <c r="DK104" s="182"/>
    </row>
    <row r="105" spans="1:115" ht="30" customHeight="1" x14ac:dyDescent="0.25">
      <c r="A105" s="189" t="s">
        <v>445</v>
      </c>
      <c r="B105" s="182">
        <v>134.1300048828125</v>
      </c>
      <c r="C105" s="211">
        <v>134.69999999999999</v>
      </c>
      <c r="D105" s="211"/>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c r="AV105" s="182"/>
      <c r="AW105" s="182"/>
      <c r="AX105" s="182"/>
      <c r="AY105" s="182"/>
      <c r="AZ105" s="182"/>
      <c r="BA105" s="182"/>
      <c r="BB105" s="182"/>
      <c r="BC105" s="182"/>
      <c r="BD105" s="182"/>
      <c r="BE105" s="182"/>
      <c r="BF105" s="182"/>
      <c r="BG105" s="182"/>
      <c r="BH105" s="182"/>
      <c r="BI105" s="182"/>
      <c r="BJ105" s="182"/>
      <c r="BK105" s="182"/>
      <c r="BL105" s="182"/>
      <c r="BM105" s="182"/>
      <c r="BN105" s="182"/>
      <c r="BO105" s="182"/>
      <c r="BP105" s="182"/>
      <c r="BQ105" s="182"/>
      <c r="BR105" s="182"/>
      <c r="BS105" s="182"/>
      <c r="BT105" s="182"/>
      <c r="BU105" s="182"/>
      <c r="BV105" s="182"/>
      <c r="BW105" s="182"/>
      <c r="BX105" s="182"/>
      <c r="BY105" s="182"/>
      <c r="BZ105" s="182"/>
      <c r="CA105" s="182"/>
      <c r="CB105" s="182"/>
      <c r="CC105" s="182"/>
      <c r="CD105" s="182"/>
      <c r="CE105" s="182"/>
      <c r="CF105" s="182"/>
      <c r="CG105" s="182"/>
      <c r="CH105" s="182"/>
      <c r="CI105" s="182"/>
      <c r="CJ105" s="182"/>
      <c r="CK105" s="182"/>
      <c r="CL105" s="182"/>
      <c r="CM105" s="182"/>
      <c r="CN105" s="182"/>
      <c r="CO105" s="182"/>
      <c r="CP105" s="182"/>
      <c r="CQ105" s="182"/>
      <c r="CR105" s="182"/>
      <c r="CS105" s="182"/>
      <c r="CT105" s="182"/>
      <c r="CU105" s="182"/>
      <c r="CV105" s="182"/>
      <c r="CW105" s="182"/>
      <c r="CX105" s="182"/>
      <c r="CY105" s="182"/>
      <c r="CZ105" s="182"/>
      <c r="DA105" s="182"/>
      <c r="DB105" s="182"/>
      <c r="DC105" s="182"/>
      <c r="DD105" s="182"/>
      <c r="DE105" s="182"/>
      <c r="DF105" s="182"/>
      <c r="DG105" s="182"/>
      <c r="DH105" s="182"/>
      <c r="DI105" s="182"/>
      <c r="DJ105" s="182"/>
      <c r="DK105" s="182"/>
    </row>
    <row r="106" spans="1:115" ht="30" customHeight="1" x14ac:dyDescent="0.25">
      <c r="A106" s="189" t="s">
        <v>447</v>
      </c>
      <c r="B106" s="182">
        <v>82.459999084472656</v>
      </c>
      <c r="C106" s="211">
        <v>82.63</v>
      </c>
      <c r="D106" s="211"/>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c r="AV106" s="182"/>
      <c r="AW106" s="182"/>
      <c r="AX106" s="182"/>
      <c r="AY106" s="182"/>
      <c r="AZ106" s="182"/>
      <c r="BA106" s="182"/>
      <c r="BB106" s="182"/>
      <c r="BC106" s="182"/>
      <c r="BD106" s="182"/>
      <c r="BE106" s="182"/>
      <c r="BF106" s="182"/>
      <c r="BG106" s="182"/>
      <c r="BH106" s="182"/>
      <c r="BI106" s="182"/>
      <c r="BJ106" s="182"/>
      <c r="BK106" s="182"/>
      <c r="BL106" s="182"/>
      <c r="BM106" s="182"/>
      <c r="BN106" s="182"/>
      <c r="BO106" s="182"/>
      <c r="BP106" s="182"/>
      <c r="BQ106" s="182"/>
      <c r="BR106" s="182"/>
      <c r="BS106" s="182"/>
      <c r="BT106" s="182"/>
      <c r="BU106" s="182"/>
      <c r="BV106" s="182"/>
      <c r="BW106" s="182"/>
      <c r="BX106" s="182"/>
      <c r="BY106" s="182"/>
      <c r="BZ106" s="182"/>
      <c r="CA106" s="182"/>
      <c r="CB106" s="182"/>
      <c r="CC106" s="182"/>
      <c r="CD106" s="182"/>
      <c r="CE106" s="182"/>
      <c r="CF106" s="182"/>
      <c r="CG106" s="182"/>
      <c r="CH106" s="182"/>
      <c r="CI106" s="182"/>
      <c r="CJ106" s="182"/>
      <c r="CK106" s="182"/>
      <c r="CL106" s="182"/>
      <c r="CM106" s="182"/>
      <c r="CN106" s="182"/>
      <c r="CO106" s="182"/>
      <c r="CP106" s="182"/>
      <c r="CQ106" s="182"/>
      <c r="CR106" s="182"/>
      <c r="CS106" s="182"/>
      <c r="CT106" s="182"/>
      <c r="CU106" s="182"/>
      <c r="CV106" s="182"/>
      <c r="CW106" s="182"/>
      <c r="CX106" s="182"/>
      <c r="CY106" s="182"/>
      <c r="CZ106" s="182"/>
      <c r="DA106" s="182"/>
      <c r="DB106" s="182"/>
      <c r="DC106" s="182"/>
      <c r="DD106" s="182"/>
      <c r="DE106" s="182"/>
      <c r="DF106" s="182"/>
      <c r="DG106" s="182"/>
      <c r="DH106" s="182"/>
      <c r="DI106" s="182"/>
      <c r="DJ106" s="182"/>
      <c r="DK106" s="182"/>
    </row>
    <row r="107" spans="1:115" ht="30" customHeight="1" x14ac:dyDescent="0.25">
      <c r="A107" s="189" t="s">
        <v>449</v>
      </c>
      <c r="B107" s="182">
        <v>36.880001068115234</v>
      </c>
      <c r="C107" s="211">
        <v>36.549999999999997</v>
      </c>
      <c r="D107" s="211"/>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C107" s="182"/>
      <c r="BD107" s="182"/>
      <c r="BE107" s="182"/>
      <c r="BF107" s="182"/>
      <c r="BG107" s="182"/>
      <c r="BH107" s="182"/>
      <c r="BI107" s="182"/>
      <c r="BJ107" s="182"/>
      <c r="BK107" s="182"/>
      <c r="BL107" s="182"/>
      <c r="BM107" s="182"/>
      <c r="BN107" s="182"/>
      <c r="BO107" s="182"/>
      <c r="BP107" s="182"/>
      <c r="BQ107" s="182"/>
      <c r="BR107" s="182"/>
      <c r="BS107" s="182"/>
      <c r="BT107" s="182"/>
      <c r="BU107" s="182"/>
      <c r="BV107" s="182"/>
      <c r="BW107" s="182"/>
      <c r="BX107" s="182"/>
      <c r="BY107" s="182"/>
      <c r="BZ107" s="182"/>
      <c r="CA107" s="182"/>
      <c r="CB107" s="182"/>
      <c r="CC107" s="182"/>
      <c r="CD107" s="182"/>
      <c r="CE107" s="182"/>
      <c r="CF107" s="182"/>
      <c r="CG107" s="182"/>
      <c r="CH107" s="182"/>
      <c r="CI107" s="182"/>
      <c r="CJ107" s="182"/>
      <c r="CK107" s="182"/>
      <c r="CL107" s="182"/>
      <c r="CM107" s="182"/>
      <c r="CN107" s="182"/>
      <c r="CO107" s="182"/>
      <c r="CP107" s="182"/>
      <c r="CQ107" s="182"/>
      <c r="CR107" s="182"/>
      <c r="CS107" s="182"/>
      <c r="CT107" s="182"/>
      <c r="CU107" s="182"/>
      <c r="CV107" s="182"/>
      <c r="CW107" s="182"/>
      <c r="CX107" s="182"/>
      <c r="CY107" s="182"/>
      <c r="CZ107" s="182"/>
      <c r="DA107" s="182"/>
      <c r="DB107" s="182"/>
      <c r="DC107" s="182"/>
      <c r="DD107" s="182"/>
      <c r="DE107" s="182"/>
      <c r="DF107" s="182"/>
      <c r="DG107" s="182"/>
      <c r="DH107" s="182"/>
      <c r="DI107" s="182"/>
      <c r="DJ107" s="182"/>
      <c r="DK107" s="182"/>
    </row>
    <row r="108" spans="1:115" ht="30" customHeight="1" x14ac:dyDescent="0.25">
      <c r="A108" s="189" t="s">
        <v>891</v>
      </c>
      <c r="B108" s="182">
        <v>7.4281768798828125</v>
      </c>
      <c r="C108" s="211">
        <v>7.4172060000000002</v>
      </c>
      <c r="D108" s="211"/>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c r="AV108" s="182"/>
      <c r="AW108" s="182"/>
      <c r="AX108" s="182"/>
      <c r="AY108" s="182"/>
      <c r="AZ108" s="182"/>
      <c r="BA108" s="182"/>
      <c r="BB108" s="182"/>
      <c r="BC108" s="182"/>
      <c r="BD108" s="182"/>
      <c r="BE108" s="182"/>
      <c r="BF108" s="182"/>
      <c r="BG108" s="182"/>
      <c r="BH108" s="182"/>
      <c r="BI108" s="182"/>
      <c r="BJ108" s="182"/>
      <c r="BK108" s="182"/>
      <c r="BL108" s="182"/>
      <c r="BM108" s="182"/>
      <c r="BN108" s="182"/>
      <c r="BO108" s="182"/>
      <c r="BP108" s="182"/>
      <c r="BQ108" s="182"/>
      <c r="BR108" s="182"/>
      <c r="BS108" s="182"/>
      <c r="BT108" s="182"/>
      <c r="BU108" s="182"/>
      <c r="BV108" s="182"/>
      <c r="BW108" s="182"/>
      <c r="BX108" s="182"/>
      <c r="BY108" s="182"/>
      <c r="BZ108" s="182"/>
      <c r="CA108" s="182"/>
      <c r="CB108" s="182"/>
      <c r="CC108" s="182"/>
      <c r="CD108" s="182"/>
      <c r="CE108" s="182"/>
      <c r="CF108" s="182"/>
      <c r="CG108" s="182"/>
      <c r="CH108" s="182"/>
      <c r="CI108" s="182"/>
      <c r="CJ108" s="182"/>
      <c r="CK108" s="182"/>
      <c r="CL108" s="182"/>
      <c r="CM108" s="182"/>
      <c r="CN108" s="182"/>
      <c r="CO108" s="182"/>
      <c r="CP108" s="182"/>
      <c r="CQ108" s="182"/>
      <c r="CR108" s="182"/>
      <c r="CS108" s="182"/>
      <c r="CT108" s="182"/>
      <c r="CU108" s="182"/>
      <c r="CV108" s="182"/>
      <c r="CW108" s="182"/>
      <c r="CX108" s="182"/>
      <c r="CY108" s="182"/>
      <c r="CZ108" s="182"/>
      <c r="DA108" s="182"/>
      <c r="DB108" s="182"/>
      <c r="DC108" s="182"/>
      <c r="DD108" s="182"/>
      <c r="DE108" s="182"/>
      <c r="DF108" s="182"/>
      <c r="DG108" s="182"/>
      <c r="DH108" s="182"/>
      <c r="DI108" s="182"/>
      <c r="DJ108" s="182"/>
      <c r="DK108" s="182"/>
    </row>
    <row r="109" spans="1:115" ht="30" customHeight="1" x14ac:dyDescent="0.25">
      <c r="A109" s="189" t="s">
        <v>451</v>
      </c>
      <c r="B109" s="182">
        <v>24.209999084472656</v>
      </c>
      <c r="C109" s="211">
        <v>24.44</v>
      </c>
      <c r="D109" s="211"/>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c r="AV109" s="182"/>
      <c r="AW109" s="182"/>
      <c r="AX109" s="182"/>
      <c r="AY109" s="182"/>
      <c r="AZ109" s="182"/>
      <c r="BA109" s="182"/>
      <c r="BB109" s="182"/>
      <c r="BC109" s="182"/>
      <c r="BD109" s="182"/>
      <c r="BE109" s="182"/>
      <c r="BF109" s="182"/>
      <c r="BG109" s="182"/>
      <c r="BH109" s="182"/>
      <c r="BI109" s="182"/>
      <c r="BJ109" s="182"/>
      <c r="BK109" s="182"/>
      <c r="BL109" s="182"/>
      <c r="BM109" s="182"/>
      <c r="BN109" s="182"/>
      <c r="BO109" s="182"/>
      <c r="BP109" s="182"/>
      <c r="BQ109" s="182"/>
      <c r="BR109" s="182"/>
      <c r="BS109" s="182"/>
      <c r="BT109" s="182"/>
      <c r="BU109" s="182"/>
      <c r="BV109" s="182"/>
      <c r="BW109" s="182"/>
      <c r="BX109" s="182"/>
      <c r="BY109" s="182"/>
      <c r="BZ109" s="182"/>
      <c r="CA109" s="182"/>
      <c r="CB109" s="182"/>
      <c r="CC109" s="182"/>
      <c r="CD109" s="182"/>
      <c r="CE109" s="182"/>
      <c r="CF109" s="182"/>
      <c r="CG109" s="182"/>
      <c r="CH109" s="182"/>
      <c r="CI109" s="182"/>
      <c r="CJ109" s="182"/>
      <c r="CK109" s="182"/>
      <c r="CL109" s="182"/>
      <c r="CM109" s="182"/>
      <c r="CN109" s="182"/>
      <c r="CO109" s="182"/>
      <c r="CP109" s="182"/>
      <c r="CQ109" s="182"/>
      <c r="CR109" s="182"/>
      <c r="CS109" s="182"/>
      <c r="CT109" s="182"/>
      <c r="CU109" s="182"/>
      <c r="CV109" s="182"/>
      <c r="CW109" s="182"/>
      <c r="CX109" s="182"/>
      <c r="CY109" s="182"/>
      <c r="CZ109" s="182"/>
      <c r="DA109" s="182"/>
      <c r="DB109" s="182"/>
      <c r="DC109" s="182"/>
      <c r="DD109" s="182"/>
      <c r="DE109" s="182"/>
      <c r="DF109" s="182"/>
      <c r="DG109" s="182"/>
      <c r="DH109" s="182"/>
      <c r="DI109" s="182"/>
      <c r="DJ109" s="182"/>
      <c r="DK109" s="182"/>
    </row>
    <row r="110" spans="1:115" ht="30" customHeight="1" x14ac:dyDescent="0.25">
      <c r="A110" s="189" t="s">
        <v>453</v>
      </c>
      <c r="B110" s="182">
        <v>10.489999771118164</v>
      </c>
      <c r="C110" s="211">
        <v>10.78</v>
      </c>
      <c r="D110" s="211"/>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c r="AV110" s="182"/>
      <c r="AW110" s="182"/>
      <c r="AX110" s="182"/>
      <c r="AY110" s="182"/>
      <c r="AZ110" s="182"/>
      <c r="BA110" s="182"/>
      <c r="BB110" s="182"/>
      <c r="BC110" s="182"/>
      <c r="BD110" s="182"/>
      <c r="BE110" s="182"/>
      <c r="BF110" s="182"/>
      <c r="BG110" s="182"/>
      <c r="BH110" s="182"/>
      <c r="BI110" s="182"/>
      <c r="BJ110" s="182"/>
      <c r="BK110" s="182"/>
      <c r="BL110" s="182"/>
      <c r="BM110" s="182"/>
      <c r="BN110" s="182"/>
      <c r="BO110" s="182"/>
      <c r="BP110" s="182"/>
      <c r="BQ110" s="182"/>
      <c r="BR110" s="182"/>
      <c r="BS110" s="182"/>
      <c r="BT110" s="182"/>
      <c r="BU110" s="182"/>
      <c r="BV110" s="182"/>
      <c r="BW110" s="182"/>
      <c r="BX110" s="182"/>
      <c r="BY110" s="182"/>
      <c r="BZ110" s="182"/>
      <c r="CA110" s="182"/>
      <c r="CB110" s="182"/>
      <c r="CC110" s="182"/>
      <c r="CD110" s="182"/>
      <c r="CE110" s="182"/>
      <c r="CF110" s="182"/>
      <c r="CG110" s="182"/>
      <c r="CH110" s="182"/>
      <c r="CI110" s="182"/>
      <c r="CJ110" s="182"/>
      <c r="CK110" s="182"/>
      <c r="CL110" s="182"/>
      <c r="CM110" s="182"/>
      <c r="CN110" s="182"/>
      <c r="CO110" s="182"/>
      <c r="CP110" s="182"/>
      <c r="CQ110" s="182"/>
      <c r="CR110" s="182"/>
      <c r="CS110" s="182"/>
      <c r="CT110" s="182"/>
      <c r="CU110" s="182"/>
      <c r="CV110" s="182"/>
      <c r="CW110" s="182"/>
      <c r="CX110" s="182"/>
      <c r="CY110" s="182"/>
      <c r="CZ110" s="182"/>
      <c r="DA110" s="182"/>
      <c r="DB110" s="182"/>
      <c r="DC110" s="182"/>
      <c r="DD110" s="182"/>
      <c r="DE110" s="182"/>
      <c r="DF110" s="182"/>
      <c r="DG110" s="182"/>
      <c r="DH110" s="182"/>
      <c r="DI110" s="182"/>
      <c r="DJ110" s="182"/>
      <c r="DK110" s="182"/>
    </row>
    <row r="111" spans="1:115" ht="30" customHeight="1" x14ac:dyDescent="0.25">
      <c r="A111" s="189" t="s">
        <v>892</v>
      </c>
      <c r="B111" s="182">
        <v>3305.337158203125</v>
      </c>
      <c r="C111" s="211">
        <v>3336.6637999999998</v>
      </c>
      <c r="D111" s="211"/>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c r="AV111" s="182"/>
      <c r="AW111" s="182"/>
      <c r="AX111" s="182"/>
      <c r="AY111" s="182"/>
      <c r="AZ111" s="182"/>
      <c r="BA111" s="182"/>
      <c r="BB111" s="182"/>
      <c r="BC111" s="182"/>
      <c r="BD111" s="182"/>
      <c r="BE111" s="182"/>
      <c r="BF111" s="182"/>
      <c r="BG111" s="182"/>
      <c r="BH111" s="182"/>
      <c r="BI111" s="182"/>
      <c r="BJ111" s="182"/>
      <c r="BK111" s="182"/>
      <c r="BL111" s="182"/>
      <c r="BM111" s="182"/>
      <c r="BN111" s="182"/>
      <c r="BO111" s="182"/>
      <c r="BP111" s="182"/>
      <c r="BQ111" s="182"/>
      <c r="BR111" s="182"/>
      <c r="BS111" s="182"/>
      <c r="BT111" s="182"/>
      <c r="BU111" s="182"/>
      <c r="BV111" s="182"/>
      <c r="BW111" s="182"/>
      <c r="BX111" s="182"/>
      <c r="BY111" s="182"/>
      <c r="BZ111" s="182"/>
      <c r="CA111" s="182"/>
      <c r="CB111" s="182"/>
      <c r="CC111" s="182"/>
      <c r="CD111" s="182"/>
      <c r="CE111" s="182"/>
      <c r="CF111" s="182"/>
      <c r="CG111" s="182"/>
      <c r="CH111" s="182"/>
      <c r="CI111" s="182"/>
      <c r="CJ111" s="182"/>
      <c r="CK111" s="182"/>
      <c r="CL111" s="182"/>
      <c r="CM111" s="182"/>
      <c r="CN111" s="182"/>
      <c r="CO111" s="182"/>
      <c r="CP111" s="182"/>
      <c r="CQ111" s="182"/>
      <c r="CR111" s="182"/>
      <c r="CS111" s="182"/>
      <c r="CT111" s="182"/>
      <c r="CU111" s="182"/>
      <c r="CV111" s="182"/>
      <c r="CW111" s="182"/>
      <c r="CX111" s="182"/>
      <c r="CY111" s="182"/>
      <c r="CZ111" s="182"/>
      <c r="DA111" s="182"/>
      <c r="DB111" s="182"/>
      <c r="DC111" s="182"/>
      <c r="DD111" s="182"/>
      <c r="DE111" s="182"/>
      <c r="DF111" s="182"/>
      <c r="DG111" s="182"/>
      <c r="DH111" s="182"/>
      <c r="DI111" s="182"/>
      <c r="DJ111" s="182"/>
      <c r="DK111" s="182"/>
    </row>
    <row r="112" spans="1:115" ht="30" customHeight="1" x14ac:dyDescent="0.25">
      <c r="A112" s="189" t="s">
        <v>455</v>
      </c>
      <c r="B112" s="182">
        <v>22.079999923706055</v>
      </c>
      <c r="C112" s="211">
        <v>22.59</v>
      </c>
      <c r="D112" s="211"/>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c r="AV112" s="182"/>
      <c r="AW112" s="182"/>
      <c r="AX112" s="182"/>
      <c r="AY112" s="182"/>
      <c r="AZ112" s="182"/>
      <c r="BA112" s="182"/>
      <c r="BB112" s="182"/>
      <c r="BC112" s="182"/>
      <c r="BD112" s="182"/>
      <c r="BE112" s="182"/>
      <c r="BF112" s="182"/>
      <c r="BG112" s="182"/>
      <c r="BH112" s="182"/>
      <c r="BI112" s="182"/>
      <c r="BJ112" s="182"/>
      <c r="BK112" s="182"/>
      <c r="BL112" s="182"/>
      <c r="BM112" s="182"/>
      <c r="BN112" s="182"/>
      <c r="BO112" s="182"/>
      <c r="BP112" s="182"/>
      <c r="BQ112" s="182"/>
      <c r="BR112" s="182"/>
      <c r="BS112" s="182"/>
      <c r="BT112" s="182"/>
      <c r="BU112" s="182"/>
      <c r="BV112" s="182"/>
      <c r="BW112" s="182"/>
      <c r="BX112" s="182"/>
      <c r="BY112" s="182"/>
      <c r="BZ112" s="182"/>
      <c r="CA112" s="182"/>
      <c r="CB112" s="182"/>
      <c r="CC112" s="182"/>
      <c r="CD112" s="182"/>
      <c r="CE112" s="182"/>
      <c r="CF112" s="182"/>
      <c r="CG112" s="182"/>
      <c r="CH112" s="182"/>
      <c r="CI112" s="182"/>
      <c r="CJ112" s="182"/>
      <c r="CK112" s="182"/>
      <c r="CL112" s="182"/>
      <c r="CM112" s="182"/>
      <c r="CN112" s="182"/>
      <c r="CO112" s="182"/>
      <c r="CP112" s="182"/>
      <c r="CQ112" s="182"/>
      <c r="CR112" s="182"/>
      <c r="CS112" s="182"/>
      <c r="CT112" s="182"/>
      <c r="CU112" s="182"/>
      <c r="CV112" s="182"/>
      <c r="CW112" s="182"/>
      <c r="CX112" s="182"/>
      <c r="CY112" s="182"/>
      <c r="CZ112" s="182"/>
      <c r="DA112" s="182"/>
      <c r="DB112" s="182"/>
      <c r="DC112" s="182"/>
      <c r="DD112" s="182"/>
      <c r="DE112" s="182"/>
      <c r="DF112" s="182"/>
      <c r="DG112" s="182"/>
      <c r="DH112" s="182"/>
      <c r="DI112" s="182"/>
      <c r="DJ112" s="182"/>
      <c r="DK112" s="182"/>
    </row>
    <row r="113" spans="1:115" ht="30" customHeight="1" x14ac:dyDescent="0.25">
      <c r="A113" s="189" t="s">
        <v>457</v>
      </c>
      <c r="B113" s="182">
        <v>170.75</v>
      </c>
      <c r="C113" s="211">
        <v>171.42</v>
      </c>
      <c r="D113" s="211"/>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c r="AV113" s="182"/>
      <c r="AW113" s="182"/>
      <c r="AX113" s="182"/>
      <c r="AY113" s="182"/>
      <c r="AZ113" s="182"/>
      <c r="BA113" s="182"/>
      <c r="BB113" s="182"/>
      <c r="BC113" s="182"/>
      <c r="BD113" s="182"/>
      <c r="BE113" s="182"/>
      <c r="BF113" s="182"/>
      <c r="BG113" s="182"/>
      <c r="BH113" s="182"/>
      <c r="BI113" s="182"/>
      <c r="BJ113" s="182"/>
      <c r="BK113" s="182"/>
      <c r="BL113" s="182"/>
      <c r="BM113" s="182"/>
      <c r="BN113" s="182"/>
      <c r="BO113" s="182"/>
      <c r="BP113" s="182"/>
      <c r="BQ113" s="182"/>
      <c r="BR113" s="182"/>
      <c r="BS113" s="182"/>
      <c r="BT113" s="182"/>
      <c r="BU113" s="182"/>
      <c r="BV113" s="182"/>
      <c r="BW113" s="182"/>
      <c r="BX113" s="182"/>
      <c r="BY113" s="182"/>
      <c r="BZ113" s="182"/>
      <c r="CA113" s="182"/>
      <c r="CB113" s="182"/>
      <c r="CC113" s="182"/>
      <c r="CD113" s="182"/>
      <c r="CE113" s="182"/>
      <c r="CF113" s="182"/>
      <c r="CG113" s="182"/>
      <c r="CH113" s="182"/>
      <c r="CI113" s="182"/>
      <c r="CJ113" s="182"/>
      <c r="CK113" s="182"/>
      <c r="CL113" s="182"/>
      <c r="CM113" s="182"/>
      <c r="CN113" s="182"/>
      <c r="CO113" s="182"/>
      <c r="CP113" s="182"/>
      <c r="CQ113" s="182"/>
      <c r="CR113" s="182"/>
      <c r="CS113" s="182"/>
      <c r="CT113" s="182"/>
      <c r="CU113" s="182"/>
      <c r="CV113" s="182"/>
      <c r="CW113" s="182"/>
      <c r="CX113" s="182"/>
      <c r="CY113" s="182"/>
      <c r="CZ113" s="182"/>
      <c r="DA113" s="182"/>
      <c r="DB113" s="182"/>
      <c r="DC113" s="182"/>
      <c r="DD113" s="182"/>
      <c r="DE113" s="182"/>
      <c r="DF113" s="182"/>
      <c r="DG113" s="182"/>
      <c r="DH113" s="182"/>
      <c r="DI113" s="182"/>
      <c r="DJ113" s="182"/>
      <c r="DK113" s="182"/>
    </row>
    <row r="114" spans="1:115" ht="30" customHeight="1" x14ac:dyDescent="0.25">
      <c r="A114" s="189" t="s">
        <v>459</v>
      </c>
      <c r="B114" s="182">
        <v>5.369999885559082</v>
      </c>
      <c r="C114" s="211">
        <v>5.29</v>
      </c>
      <c r="D114" s="211"/>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c r="AV114" s="182"/>
      <c r="AW114" s="182"/>
      <c r="AX114" s="182"/>
      <c r="AY114" s="182"/>
      <c r="AZ114" s="182"/>
      <c r="BA114" s="182"/>
      <c r="BB114" s="182"/>
      <c r="BC114" s="182"/>
      <c r="BD114" s="182"/>
      <c r="BE114" s="182"/>
      <c r="BF114" s="182"/>
      <c r="BG114" s="182"/>
      <c r="BH114" s="182"/>
      <c r="BI114" s="182"/>
      <c r="BJ114" s="182"/>
      <c r="BK114" s="182"/>
      <c r="BL114" s="182"/>
      <c r="BM114" s="182"/>
      <c r="BN114" s="182"/>
      <c r="BO114" s="182"/>
      <c r="BP114" s="182"/>
      <c r="BQ114" s="182"/>
      <c r="BR114" s="182"/>
      <c r="BS114" s="182"/>
      <c r="BT114" s="182"/>
      <c r="BU114" s="182"/>
      <c r="BV114" s="182"/>
      <c r="BW114" s="182"/>
      <c r="BX114" s="182"/>
      <c r="BY114" s="182"/>
      <c r="BZ114" s="182"/>
      <c r="CA114" s="182"/>
      <c r="CB114" s="182"/>
      <c r="CC114" s="182"/>
      <c r="CD114" s="182"/>
      <c r="CE114" s="182"/>
      <c r="CF114" s="182"/>
      <c r="CG114" s="182"/>
      <c r="CH114" s="182"/>
      <c r="CI114" s="182"/>
      <c r="CJ114" s="182"/>
      <c r="CK114" s="182"/>
      <c r="CL114" s="182"/>
      <c r="CM114" s="182"/>
      <c r="CN114" s="182"/>
      <c r="CO114" s="182"/>
      <c r="CP114" s="182"/>
      <c r="CQ114" s="182"/>
      <c r="CR114" s="182"/>
      <c r="CS114" s="182"/>
      <c r="CT114" s="182"/>
      <c r="CU114" s="182"/>
      <c r="CV114" s="182"/>
      <c r="CW114" s="182"/>
      <c r="CX114" s="182"/>
      <c r="CY114" s="182"/>
      <c r="CZ114" s="182"/>
      <c r="DA114" s="182"/>
      <c r="DB114" s="182"/>
      <c r="DC114" s="182"/>
      <c r="DD114" s="182"/>
      <c r="DE114" s="182"/>
      <c r="DF114" s="182"/>
      <c r="DG114" s="182"/>
      <c r="DH114" s="182"/>
      <c r="DI114" s="182"/>
      <c r="DJ114" s="182"/>
      <c r="DK114" s="182"/>
    </row>
    <row r="115" spans="1:115" ht="30" customHeight="1" x14ac:dyDescent="0.25">
      <c r="A115" s="189" t="s">
        <v>461</v>
      </c>
      <c r="B115" s="182">
        <v>7.5</v>
      </c>
      <c r="C115" s="211">
        <v>7.44</v>
      </c>
      <c r="D115" s="211"/>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c r="AV115" s="182"/>
      <c r="AW115" s="182"/>
      <c r="AX115" s="182"/>
      <c r="AY115" s="182"/>
      <c r="AZ115" s="182"/>
      <c r="BA115" s="182"/>
      <c r="BB115" s="182"/>
      <c r="BC115" s="182"/>
      <c r="BD115" s="182"/>
      <c r="BE115" s="182"/>
      <c r="BF115" s="182"/>
      <c r="BG115" s="182"/>
      <c r="BH115" s="182"/>
      <c r="BI115" s="182"/>
      <c r="BJ115" s="182"/>
      <c r="BK115" s="182"/>
      <c r="BL115" s="182"/>
      <c r="BM115" s="182"/>
      <c r="BN115" s="182"/>
      <c r="BO115" s="182"/>
      <c r="BP115" s="182"/>
      <c r="BQ115" s="182"/>
      <c r="BR115" s="182"/>
      <c r="BS115" s="182"/>
      <c r="BT115" s="182"/>
      <c r="BU115" s="182"/>
      <c r="BV115" s="182"/>
      <c r="BW115" s="182"/>
      <c r="BX115" s="182"/>
      <c r="BY115" s="182"/>
      <c r="BZ115" s="182"/>
      <c r="CA115" s="182"/>
      <c r="CB115" s="182"/>
      <c r="CC115" s="182"/>
      <c r="CD115" s="182"/>
      <c r="CE115" s="182"/>
      <c r="CF115" s="182"/>
      <c r="CG115" s="182"/>
      <c r="CH115" s="182"/>
      <c r="CI115" s="182"/>
      <c r="CJ115" s="182"/>
      <c r="CK115" s="182"/>
      <c r="CL115" s="182"/>
      <c r="CM115" s="182"/>
      <c r="CN115" s="182"/>
      <c r="CO115" s="182"/>
      <c r="CP115" s="182"/>
      <c r="CQ115" s="182"/>
      <c r="CR115" s="182"/>
      <c r="CS115" s="182"/>
      <c r="CT115" s="182"/>
      <c r="CU115" s="182"/>
      <c r="CV115" s="182"/>
      <c r="CW115" s="182"/>
      <c r="CX115" s="182"/>
      <c r="CY115" s="182"/>
      <c r="CZ115" s="182"/>
      <c r="DA115" s="182"/>
      <c r="DB115" s="182"/>
      <c r="DC115" s="182"/>
      <c r="DD115" s="182"/>
      <c r="DE115" s="182"/>
      <c r="DF115" s="182"/>
      <c r="DG115" s="182"/>
      <c r="DH115" s="182"/>
      <c r="DI115" s="182"/>
      <c r="DJ115" s="182"/>
      <c r="DK115" s="182"/>
    </row>
    <row r="116" spans="1:115" ht="30" customHeight="1" x14ac:dyDescent="0.25">
      <c r="A116" s="189" t="s">
        <v>463</v>
      </c>
      <c r="B116" s="182">
        <v>15.989999771118164</v>
      </c>
      <c r="C116" s="211">
        <v>15.97</v>
      </c>
      <c r="D116" s="211"/>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c r="AV116" s="182"/>
      <c r="AW116" s="182"/>
      <c r="AX116" s="182"/>
      <c r="AY116" s="182"/>
      <c r="AZ116" s="182"/>
      <c r="BA116" s="182"/>
      <c r="BB116" s="182"/>
      <c r="BC116" s="182"/>
      <c r="BD116" s="182"/>
      <c r="BE116" s="182"/>
      <c r="BF116" s="182"/>
      <c r="BG116" s="182"/>
      <c r="BH116" s="182"/>
      <c r="BI116" s="182"/>
      <c r="BJ116" s="182"/>
      <c r="BK116" s="182"/>
      <c r="BL116" s="182"/>
      <c r="BM116" s="182"/>
      <c r="BN116" s="182"/>
      <c r="BO116" s="182"/>
      <c r="BP116" s="182"/>
      <c r="BQ116" s="182"/>
      <c r="BR116" s="182"/>
      <c r="BS116" s="182"/>
      <c r="BT116" s="182"/>
      <c r="BU116" s="182"/>
      <c r="BV116" s="182"/>
      <c r="BW116" s="182"/>
      <c r="BX116" s="182"/>
      <c r="BY116" s="182"/>
      <c r="BZ116" s="182"/>
      <c r="CA116" s="182"/>
      <c r="CB116" s="182"/>
      <c r="CC116" s="182"/>
      <c r="CD116" s="182"/>
      <c r="CE116" s="182"/>
      <c r="CF116" s="182"/>
      <c r="CG116" s="182"/>
      <c r="CH116" s="182"/>
      <c r="CI116" s="182"/>
      <c r="CJ116" s="182"/>
      <c r="CK116" s="182"/>
      <c r="CL116" s="182"/>
      <c r="CM116" s="182"/>
      <c r="CN116" s="182"/>
      <c r="CO116" s="182"/>
      <c r="CP116" s="182"/>
      <c r="CQ116" s="182"/>
      <c r="CR116" s="182"/>
      <c r="CS116" s="182"/>
      <c r="CT116" s="182"/>
      <c r="CU116" s="182"/>
      <c r="CV116" s="182"/>
      <c r="CW116" s="182"/>
      <c r="CX116" s="182"/>
      <c r="CY116" s="182"/>
      <c r="CZ116" s="182"/>
      <c r="DA116" s="182"/>
      <c r="DB116" s="182"/>
      <c r="DC116" s="182"/>
      <c r="DD116" s="182"/>
      <c r="DE116" s="182"/>
      <c r="DF116" s="182"/>
      <c r="DG116" s="182"/>
      <c r="DH116" s="182"/>
      <c r="DI116" s="182"/>
      <c r="DJ116" s="182"/>
      <c r="DK116" s="182"/>
    </row>
    <row r="117" spans="1:115" ht="30" customHeight="1" x14ac:dyDescent="0.25">
      <c r="A117" s="189" t="s">
        <v>465</v>
      </c>
      <c r="B117" s="182">
        <v>23.889999389648438</v>
      </c>
      <c r="C117" s="211">
        <v>23.74</v>
      </c>
      <c r="D117" s="211"/>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c r="AV117" s="182"/>
      <c r="AW117" s="182"/>
      <c r="AX117" s="182"/>
      <c r="AY117" s="182"/>
      <c r="AZ117" s="182"/>
      <c r="BA117" s="182"/>
      <c r="BB117" s="182"/>
      <c r="BC117" s="182"/>
      <c r="BD117" s="182"/>
      <c r="BE117" s="182"/>
      <c r="BF117" s="182"/>
      <c r="BG117" s="182"/>
      <c r="BH117" s="182"/>
      <c r="BI117" s="182"/>
      <c r="BJ117" s="182"/>
      <c r="BK117" s="182"/>
      <c r="BL117" s="182"/>
      <c r="BM117" s="182"/>
      <c r="BN117" s="182"/>
      <c r="BO117" s="182"/>
      <c r="BP117" s="182"/>
      <c r="BQ117" s="182"/>
      <c r="BR117" s="182"/>
      <c r="BS117" s="182"/>
      <c r="BT117" s="182"/>
      <c r="BU117" s="182"/>
      <c r="BV117" s="182"/>
      <c r="BW117" s="182"/>
      <c r="BX117" s="182"/>
      <c r="BY117" s="182"/>
      <c r="BZ117" s="182"/>
      <c r="CA117" s="182"/>
      <c r="CB117" s="182"/>
      <c r="CC117" s="182"/>
      <c r="CD117" s="182"/>
      <c r="CE117" s="182"/>
      <c r="CF117" s="182"/>
      <c r="CG117" s="182"/>
      <c r="CH117" s="182"/>
      <c r="CI117" s="182"/>
      <c r="CJ117" s="182"/>
      <c r="CK117" s="182"/>
      <c r="CL117" s="182"/>
      <c r="CM117" s="182"/>
      <c r="CN117" s="182"/>
      <c r="CO117" s="182"/>
      <c r="CP117" s="182"/>
      <c r="CQ117" s="182"/>
      <c r="CR117" s="182"/>
      <c r="CS117" s="182"/>
      <c r="CT117" s="182"/>
      <c r="CU117" s="182"/>
      <c r="CV117" s="182"/>
      <c r="CW117" s="182"/>
      <c r="CX117" s="182"/>
      <c r="CY117" s="182"/>
      <c r="CZ117" s="182"/>
      <c r="DA117" s="182"/>
      <c r="DB117" s="182"/>
      <c r="DC117" s="182"/>
      <c r="DD117" s="182"/>
      <c r="DE117" s="182"/>
      <c r="DF117" s="182"/>
      <c r="DG117" s="182"/>
      <c r="DH117" s="182"/>
      <c r="DI117" s="182"/>
      <c r="DJ117" s="182"/>
      <c r="DK117" s="182"/>
    </row>
    <row r="118" spans="1:115" ht="30" customHeight="1" x14ac:dyDescent="0.25">
      <c r="A118" s="189" t="s">
        <v>467</v>
      </c>
      <c r="B118" s="182">
        <v>62.369998931884766</v>
      </c>
      <c r="C118" s="211">
        <v>62.07</v>
      </c>
      <c r="D118" s="211"/>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c r="BG118" s="182"/>
      <c r="BH118" s="182"/>
      <c r="BI118" s="182"/>
      <c r="BJ118" s="182"/>
      <c r="BK118" s="182"/>
      <c r="BL118" s="182"/>
      <c r="BM118" s="182"/>
      <c r="BN118" s="182"/>
      <c r="BO118" s="182"/>
      <c r="BP118" s="182"/>
      <c r="BQ118" s="182"/>
      <c r="BR118" s="182"/>
      <c r="BS118" s="182"/>
      <c r="BT118" s="182"/>
      <c r="BU118" s="182"/>
      <c r="BV118" s="182"/>
      <c r="BW118" s="182"/>
      <c r="BX118" s="182"/>
      <c r="BY118" s="182"/>
      <c r="BZ118" s="182"/>
      <c r="CA118" s="182"/>
      <c r="CB118" s="182"/>
      <c r="CC118" s="182"/>
      <c r="CD118" s="182"/>
      <c r="CE118" s="182"/>
      <c r="CF118" s="182"/>
      <c r="CG118" s="182"/>
      <c r="CH118" s="182"/>
      <c r="CI118" s="182"/>
      <c r="CJ118" s="182"/>
      <c r="CK118" s="182"/>
      <c r="CL118" s="182"/>
      <c r="CM118" s="182"/>
      <c r="CN118" s="182"/>
      <c r="CO118" s="182"/>
      <c r="CP118" s="182"/>
      <c r="CQ118" s="182"/>
      <c r="CR118" s="182"/>
      <c r="CS118" s="182"/>
      <c r="CT118" s="182"/>
      <c r="CU118" s="182"/>
      <c r="CV118" s="182"/>
      <c r="CW118" s="182"/>
      <c r="CX118" s="182"/>
      <c r="CY118" s="182"/>
      <c r="CZ118" s="182"/>
      <c r="DA118" s="182"/>
      <c r="DB118" s="182"/>
      <c r="DC118" s="182"/>
      <c r="DD118" s="182"/>
      <c r="DE118" s="182"/>
      <c r="DF118" s="182"/>
      <c r="DG118" s="182"/>
      <c r="DH118" s="182"/>
      <c r="DI118" s="182"/>
      <c r="DJ118" s="182"/>
      <c r="DK118" s="182"/>
    </row>
    <row r="119" spans="1:115" ht="30" customHeight="1" x14ac:dyDescent="0.25">
      <c r="A119" s="189" t="s">
        <v>469</v>
      </c>
      <c r="B119" s="182">
        <v>68.069999694824219</v>
      </c>
      <c r="C119" s="211">
        <v>67.959999999999994</v>
      </c>
      <c r="D119" s="211"/>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c r="BG119" s="182"/>
      <c r="BH119" s="182"/>
      <c r="BI119" s="182"/>
      <c r="BJ119" s="182"/>
      <c r="BK119" s="182"/>
      <c r="BL119" s="182"/>
      <c r="BM119" s="182"/>
      <c r="BN119" s="182"/>
      <c r="BO119" s="182"/>
      <c r="BP119" s="182"/>
      <c r="BQ119" s="182"/>
      <c r="BR119" s="182"/>
      <c r="BS119" s="182"/>
      <c r="BT119" s="182"/>
      <c r="BU119" s="182"/>
      <c r="BV119" s="182"/>
      <c r="BW119" s="182"/>
      <c r="BX119" s="182"/>
      <c r="BY119" s="182"/>
      <c r="BZ119" s="182"/>
      <c r="CA119" s="182"/>
      <c r="CB119" s="182"/>
      <c r="CC119" s="182"/>
      <c r="CD119" s="182"/>
      <c r="CE119" s="182"/>
      <c r="CF119" s="182"/>
      <c r="CG119" s="182"/>
      <c r="CH119" s="182"/>
      <c r="CI119" s="182"/>
      <c r="CJ119" s="182"/>
      <c r="CK119" s="182"/>
      <c r="CL119" s="182"/>
      <c r="CM119" s="182"/>
      <c r="CN119" s="182"/>
      <c r="CO119" s="182"/>
      <c r="CP119" s="182"/>
      <c r="CQ119" s="182"/>
      <c r="CR119" s="182"/>
      <c r="CS119" s="182"/>
      <c r="CT119" s="182"/>
      <c r="CU119" s="182"/>
      <c r="CV119" s="182"/>
      <c r="CW119" s="182"/>
      <c r="CX119" s="182"/>
      <c r="CY119" s="182"/>
      <c r="CZ119" s="182"/>
      <c r="DA119" s="182"/>
      <c r="DB119" s="182"/>
      <c r="DC119" s="182"/>
      <c r="DD119" s="182"/>
      <c r="DE119" s="182"/>
      <c r="DF119" s="182"/>
      <c r="DG119" s="182"/>
      <c r="DH119" s="182"/>
      <c r="DI119" s="182"/>
      <c r="DJ119" s="182"/>
      <c r="DK119" s="182"/>
    </row>
    <row r="120" spans="1:115" ht="30" customHeight="1" x14ac:dyDescent="0.25">
      <c r="A120" s="189" t="s">
        <v>471</v>
      </c>
      <c r="B120" s="182">
        <v>15.210000038146973</v>
      </c>
      <c r="C120" s="211">
        <v>14.15</v>
      </c>
      <c r="D120" s="211"/>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c r="AV120" s="182"/>
      <c r="AW120" s="182"/>
      <c r="AX120" s="182"/>
      <c r="AY120" s="182"/>
      <c r="AZ120" s="182"/>
      <c r="BA120" s="182"/>
      <c r="BB120" s="182"/>
      <c r="BC120" s="182"/>
      <c r="BD120" s="182"/>
      <c r="BE120" s="182"/>
      <c r="BF120" s="182"/>
      <c r="BG120" s="182"/>
      <c r="BH120" s="182"/>
      <c r="BI120" s="182"/>
      <c r="BJ120" s="182"/>
      <c r="BK120" s="182"/>
      <c r="BL120" s="182"/>
      <c r="BM120" s="182"/>
      <c r="BN120" s="182"/>
      <c r="BO120" s="182"/>
      <c r="BP120" s="182"/>
      <c r="BQ120" s="182"/>
      <c r="BR120" s="182"/>
      <c r="BS120" s="182"/>
      <c r="BT120" s="182"/>
      <c r="BU120" s="182"/>
      <c r="BV120" s="182"/>
      <c r="BW120" s="182"/>
      <c r="BX120" s="182"/>
      <c r="BY120" s="182"/>
      <c r="BZ120" s="182"/>
      <c r="CA120" s="182"/>
      <c r="CB120" s="182"/>
      <c r="CC120" s="182"/>
      <c r="CD120" s="182"/>
      <c r="CE120" s="182"/>
      <c r="CF120" s="182"/>
      <c r="CG120" s="182"/>
      <c r="CH120" s="182"/>
      <c r="CI120" s="182"/>
      <c r="CJ120" s="182"/>
      <c r="CK120" s="182"/>
      <c r="CL120" s="182"/>
      <c r="CM120" s="182"/>
      <c r="CN120" s="182"/>
      <c r="CO120" s="182"/>
      <c r="CP120" s="182"/>
      <c r="CQ120" s="182"/>
      <c r="CR120" s="182"/>
      <c r="CS120" s="182"/>
      <c r="CT120" s="182"/>
      <c r="CU120" s="182"/>
      <c r="CV120" s="182"/>
      <c r="CW120" s="182"/>
      <c r="CX120" s="182"/>
      <c r="CY120" s="182"/>
      <c r="CZ120" s="182"/>
      <c r="DA120" s="182"/>
      <c r="DB120" s="182"/>
      <c r="DC120" s="182"/>
      <c r="DD120" s="182"/>
      <c r="DE120" s="182"/>
      <c r="DF120" s="182"/>
      <c r="DG120" s="182"/>
      <c r="DH120" s="182"/>
      <c r="DI120" s="182"/>
      <c r="DJ120" s="182"/>
      <c r="DK120" s="182"/>
    </row>
    <row r="121" spans="1:115" ht="30" customHeight="1" x14ac:dyDescent="0.25">
      <c r="A121" s="189" t="s">
        <v>473</v>
      </c>
      <c r="B121" s="182">
        <v>12.890000343322754</v>
      </c>
      <c r="C121" s="211">
        <v>12.81</v>
      </c>
      <c r="D121" s="211"/>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c r="BM121" s="182"/>
      <c r="BN121" s="182"/>
      <c r="BO121" s="182"/>
      <c r="BP121" s="182"/>
      <c r="BQ121" s="182"/>
      <c r="BR121" s="182"/>
      <c r="BS121" s="182"/>
      <c r="BT121" s="182"/>
      <c r="BU121" s="182"/>
      <c r="BV121" s="182"/>
      <c r="BW121" s="182"/>
      <c r="BX121" s="182"/>
      <c r="BY121" s="182"/>
      <c r="BZ121" s="182"/>
      <c r="CA121" s="182"/>
      <c r="CB121" s="182"/>
      <c r="CC121" s="182"/>
      <c r="CD121" s="182"/>
      <c r="CE121" s="182"/>
      <c r="CF121" s="182"/>
      <c r="CG121" s="182"/>
      <c r="CH121" s="182"/>
      <c r="CI121" s="182"/>
      <c r="CJ121" s="182"/>
      <c r="CK121" s="182"/>
      <c r="CL121" s="182"/>
      <c r="CM121" s="182"/>
      <c r="CN121" s="182"/>
      <c r="CO121" s="182"/>
      <c r="CP121" s="182"/>
      <c r="CQ121" s="182"/>
      <c r="CR121" s="182"/>
      <c r="CS121" s="182"/>
      <c r="CT121" s="182"/>
      <c r="CU121" s="182"/>
      <c r="CV121" s="182"/>
      <c r="CW121" s="182"/>
      <c r="CX121" s="182"/>
      <c r="CY121" s="182"/>
      <c r="CZ121" s="182"/>
      <c r="DA121" s="182"/>
      <c r="DB121" s="182"/>
      <c r="DC121" s="182"/>
      <c r="DD121" s="182"/>
      <c r="DE121" s="182"/>
      <c r="DF121" s="182"/>
      <c r="DG121" s="182"/>
      <c r="DH121" s="182"/>
      <c r="DI121" s="182"/>
      <c r="DJ121" s="182"/>
      <c r="DK121" s="182"/>
    </row>
    <row r="122" spans="1:115" ht="30" customHeight="1" x14ac:dyDescent="0.25">
      <c r="A122" s="189" t="s">
        <v>475</v>
      </c>
      <c r="B122" s="182">
        <v>27.670000076293945</v>
      </c>
      <c r="C122" s="211">
        <v>27.62</v>
      </c>
      <c r="D122" s="211"/>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c r="AV122" s="182"/>
      <c r="AW122" s="182"/>
      <c r="AX122" s="182"/>
      <c r="AY122" s="182"/>
      <c r="AZ122" s="182"/>
      <c r="BA122" s="182"/>
      <c r="BB122" s="182"/>
      <c r="BC122" s="182"/>
      <c r="BD122" s="182"/>
      <c r="BE122" s="182"/>
      <c r="BF122" s="182"/>
      <c r="BG122" s="182"/>
      <c r="BH122" s="182"/>
      <c r="BI122" s="182"/>
      <c r="BJ122" s="182"/>
      <c r="BK122" s="182"/>
      <c r="BL122" s="182"/>
      <c r="BM122" s="182"/>
      <c r="BN122" s="182"/>
      <c r="BO122" s="182"/>
      <c r="BP122" s="182"/>
      <c r="BQ122" s="182"/>
      <c r="BR122" s="182"/>
      <c r="BS122" s="182"/>
      <c r="BT122" s="182"/>
      <c r="BU122" s="182"/>
      <c r="BV122" s="182"/>
      <c r="BW122" s="182"/>
      <c r="BX122" s="182"/>
      <c r="BY122" s="182"/>
      <c r="BZ122" s="182"/>
      <c r="CA122" s="182"/>
      <c r="CB122" s="182"/>
      <c r="CC122" s="182"/>
      <c r="CD122" s="182"/>
      <c r="CE122" s="182"/>
      <c r="CF122" s="182"/>
      <c r="CG122" s="182"/>
      <c r="CH122" s="182"/>
      <c r="CI122" s="182"/>
      <c r="CJ122" s="182"/>
      <c r="CK122" s="182"/>
      <c r="CL122" s="182"/>
      <c r="CM122" s="182"/>
      <c r="CN122" s="182"/>
      <c r="CO122" s="182"/>
      <c r="CP122" s="182"/>
      <c r="CQ122" s="182"/>
      <c r="CR122" s="182"/>
      <c r="CS122" s="182"/>
      <c r="CT122" s="182"/>
      <c r="CU122" s="182"/>
      <c r="CV122" s="182"/>
      <c r="CW122" s="182"/>
      <c r="CX122" s="182"/>
      <c r="CY122" s="182"/>
      <c r="CZ122" s="182"/>
      <c r="DA122" s="182"/>
      <c r="DB122" s="182"/>
      <c r="DC122" s="182"/>
      <c r="DD122" s="182"/>
      <c r="DE122" s="182"/>
      <c r="DF122" s="182"/>
      <c r="DG122" s="182"/>
      <c r="DH122" s="182"/>
      <c r="DI122" s="182"/>
      <c r="DJ122" s="182"/>
      <c r="DK122" s="182"/>
    </row>
    <row r="123" spans="1:115" ht="30" customHeight="1" x14ac:dyDescent="0.25">
      <c r="A123" s="189" t="s">
        <v>231</v>
      </c>
      <c r="B123" s="182">
        <v>38.169998168945313</v>
      </c>
      <c r="C123" s="211">
        <v>38.68</v>
      </c>
      <c r="D123" s="211"/>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c r="AV123" s="182"/>
      <c r="AW123" s="182"/>
      <c r="AX123" s="182"/>
      <c r="AY123" s="182"/>
      <c r="AZ123" s="182"/>
      <c r="BA123" s="182"/>
      <c r="BB123" s="182"/>
      <c r="BC123" s="182"/>
      <c r="BD123" s="182"/>
      <c r="BE123" s="182"/>
      <c r="BF123" s="182"/>
      <c r="BG123" s="182"/>
      <c r="BH123" s="182"/>
      <c r="BI123" s="182"/>
      <c r="BJ123" s="182"/>
      <c r="BK123" s="182"/>
      <c r="BL123" s="182"/>
      <c r="BM123" s="182"/>
      <c r="BN123" s="182"/>
      <c r="BO123" s="182"/>
      <c r="BP123" s="182"/>
      <c r="BQ123" s="182"/>
      <c r="BR123" s="182"/>
      <c r="BS123" s="182"/>
      <c r="BT123" s="182"/>
      <c r="BU123" s="182"/>
      <c r="BV123" s="182"/>
      <c r="BW123" s="182"/>
      <c r="BX123" s="182"/>
      <c r="BY123" s="182"/>
      <c r="BZ123" s="182"/>
      <c r="CA123" s="182"/>
      <c r="CB123" s="182"/>
      <c r="CC123" s="182"/>
      <c r="CD123" s="182"/>
      <c r="CE123" s="182"/>
      <c r="CF123" s="182"/>
      <c r="CG123" s="182"/>
      <c r="CH123" s="182"/>
      <c r="CI123" s="182"/>
      <c r="CJ123" s="182"/>
      <c r="CK123" s="182"/>
      <c r="CL123" s="182"/>
      <c r="CM123" s="182"/>
      <c r="CN123" s="182"/>
      <c r="CO123" s="182"/>
      <c r="CP123" s="182"/>
      <c r="CQ123" s="182"/>
      <c r="CR123" s="182"/>
      <c r="CS123" s="182"/>
      <c r="CT123" s="182"/>
      <c r="CU123" s="182"/>
      <c r="CV123" s="182"/>
      <c r="CW123" s="182"/>
      <c r="CX123" s="182"/>
      <c r="CY123" s="182"/>
      <c r="CZ123" s="182"/>
      <c r="DA123" s="182"/>
      <c r="DB123" s="182"/>
      <c r="DC123" s="182"/>
      <c r="DD123" s="182"/>
      <c r="DE123" s="182"/>
      <c r="DF123" s="182"/>
      <c r="DG123" s="182"/>
      <c r="DH123" s="182"/>
      <c r="DI123" s="182"/>
      <c r="DJ123" s="182"/>
      <c r="DK123" s="182"/>
    </row>
    <row r="124" spans="1:115" ht="30" customHeight="1" x14ac:dyDescent="0.25">
      <c r="A124" s="189" t="s">
        <v>478</v>
      </c>
      <c r="B124" s="182">
        <v>28.850000381469727</v>
      </c>
      <c r="C124" s="211">
        <v>28.21</v>
      </c>
      <c r="D124" s="211"/>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c r="AV124" s="182"/>
      <c r="AW124" s="182"/>
      <c r="AX124" s="182"/>
      <c r="AY124" s="182"/>
      <c r="AZ124" s="182"/>
      <c r="BA124" s="182"/>
      <c r="BB124" s="182"/>
      <c r="BC124" s="182"/>
      <c r="BD124" s="182"/>
      <c r="BE124" s="182"/>
      <c r="BF124" s="182"/>
      <c r="BG124" s="182"/>
      <c r="BH124" s="182"/>
      <c r="BI124" s="182"/>
      <c r="BJ124" s="182"/>
      <c r="BK124" s="182"/>
      <c r="BL124" s="182"/>
      <c r="BM124" s="182"/>
      <c r="BN124" s="182"/>
      <c r="BO124" s="182"/>
      <c r="BP124" s="182"/>
      <c r="BQ124" s="182"/>
      <c r="BR124" s="182"/>
      <c r="BS124" s="182"/>
      <c r="BT124" s="182"/>
      <c r="BU124" s="182"/>
      <c r="BV124" s="182"/>
      <c r="BW124" s="182"/>
      <c r="BX124" s="182"/>
      <c r="BY124" s="182"/>
      <c r="BZ124" s="182"/>
      <c r="CA124" s="182"/>
      <c r="CB124" s="182"/>
      <c r="CC124" s="182"/>
      <c r="CD124" s="182"/>
      <c r="CE124" s="182"/>
      <c r="CF124" s="182"/>
      <c r="CG124" s="182"/>
      <c r="CH124" s="182"/>
      <c r="CI124" s="182"/>
      <c r="CJ124" s="182"/>
      <c r="CK124" s="182"/>
      <c r="CL124" s="182"/>
      <c r="CM124" s="182"/>
      <c r="CN124" s="182"/>
      <c r="CO124" s="182"/>
      <c r="CP124" s="182"/>
      <c r="CQ124" s="182"/>
      <c r="CR124" s="182"/>
      <c r="CS124" s="182"/>
      <c r="CT124" s="182"/>
      <c r="CU124" s="182"/>
      <c r="CV124" s="182"/>
      <c r="CW124" s="182"/>
      <c r="CX124" s="182"/>
      <c r="CY124" s="182"/>
      <c r="CZ124" s="182"/>
      <c r="DA124" s="182"/>
      <c r="DB124" s="182"/>
      <c r="DC124" s="182"/>
      <c r="DD124" s="182"/>
      <c r="DE124" s="182"/>
      <c r="DF124" s="182"/>
      <c r="DG124" s="182"/>
      <c r="DH124" s="182"/>
      <c r="DI124" s="182"/>
      <c r="DJ124" s="182"/>
      <c r="DK124" s="182"/>
    </row>
    <row r="125" spans="1:115" ht="30" customHeight="1" x14ac:dyDescent="0.25">
      <c r="A125" s="189" t="s">
        <v>480</v>
      </c>
      <c r="B125" s="182">
        <v>32.139999389648438</v>
      </c>
      <c r="C125" s="211">
        <v>31.44</v>
      </c>
      <c r="D125" s="211"/>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c r="BG125" s="182"/>
      <c r="BH125" s="182"/>
      <c r="BI125" s="182"/>
      <c r="BJ125" s="182"/>
      <c r="BK125" s="182"/>
      <c r="BL125" s="182"/>
      <c r="BM125" s="182"/>
      <c r="BN125" s="182"/>
      <c r="BO125" s="182"/>
      <c r="BP125" s="182"/>
      <c r="BQ125" s="182"/>
      <c r="BR125" s="182"/>
      <c r="BS125" s="182"/>
      <c r="BT125" s="182"/>
      <c r="BU125" s="182"/>
      <c r="BV125" s="182"/>
      <c r="BW125" s="182"/>
      <c r="BX125" s="182"/>
      <c r="BY125" s="182"/>
      <c r="BZ125" s="182"/>
      <c r="CA125" s="182"/>
      <c r="CB125" s="182"/>
      <c r="CC125" s="182"/>
      <c r="CD125" s="182"/>
      <c r="CE125" s="182"/>
      <c r="CF125" s="182"/>
      <c r="CG125" s="182"/>
      <c r="CH125" s="182"/>
      <c r="CI125" s="182"/>
      <c r="CJ125" s="182"/>
      <c r="CK125" s="182"/>
      <c r="CL125" s="182"/>
      <c r="CM125" s="182"/>
      <c r="CN125" s="182"/>
      <c r="CO125" s="182"/>
      <c r="CP125" s="182"/>
      <c r="CQ125" s="182"/>
      <c r="CR125" s="182"/>
      <c r="CS125" s="182"/>
      <c r="CT125" s="182"/>
      <c r="CU125" s="182"/>
      <c r="CV125" s="182"/>
      <c r="CW125" s="182"/>
      <c r="CX125" s="182"/>
      <c r="CY125" s="182"/>
      <c r="CZ125" s="182"/>
      <c r="DA125" s="182"/>
      <c r="DB125" s="182"/>
      <c r="DC125" s="182"/>
      <c r="DD125" s="182"/>
      <c r="DE125" s="182"/>
      <c r="DF125" s="182"/>
      <c r="DG125" s="182"/>
      <c r="DH125" s="182"/>
      <c r="DI125" s="182"/>
      <c r="DJ125" s="182"/>
      <c r="DK125" s="182"/>
    </row>
    <row r="126" spans="1:115" ht="30" customHeight="1" x14ac:dyDescent="0.25">
      <c r="A126" s="189" t="s">
        <v>482</v>
      </c>
      <c r="B126" s="182">
        <v>66.480003356933594</v>
      </c>
      <c r="C126" s="211">
        <v>67.430000000000007</v>
      </c>
      <c r="D126" s="211"/>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c r="AV126" s="182"/>
      <c r="AW126" s="182"/>
      <c r="AX126" s="182"/>
      <c r="AY126" s="182"/>
      <c r="AZ126" s="182"/>
      <c r="BA126" s="182"/>
      <c r="BB126" s="182"/>
      <c r="BC126" s="182"/>
      <c r="BD126" s="182"/>
      <c r="BE126" s="182"/>
      <c r="BF126" s="182"/>
      <c r="BG126" s="182"/>
      <c r="BH126" s="182"/>
      <c r="BI126" s="182"/>
      <c r="BJ126" s="182"/>
      <c r="BK126" s="182"/>
      <c r="BL126" s="182"/>
      <c r="BM126" s="182"/>
      <c r="BN126" s="182"/>
      <c r="BO126" s="182"/>
      <c r="BP126" s="182"/>
      <c r="BQ126" s="182"/>
      <c r="BR126" s="182"/>
      <c r="BS126" s="182"/>
      <c r="BT126" s="182"/>
      <c r="BU126" s="182"/>
      <c r="BV126" s="182"/>
      <c r="BW126" s="182"/>
      <c r="BX126" s="182"/>
      <c r="BY126" s="182"/>
      <c r="BZ126" s="182"/>
      <c r="CA126" s="182"/>
      <c r="CB126" s="182"/>
      <c r="CC126" s="182"/>
      <c r="CD126" s="182"/>
      <c r="CE126" s="182"/>
      <c r="CF126" s="182"/>
      <c r="CG126" s="182"/>
      <c r="CH126" s="182"/>
      <c r="CI126" s="182"/>
      <c r="CJ126" s="182"/>
      <c r="CK126" s="182"/>
      <c r="CL126" s="182"/>
      <c r="CM126" s="182"/>
      <c r="CN126" s="182"/>
      <c r="CO126" s="182"/>
      <c r="CP126" s="182"/>
      <c r="CQ126" s="182"/>
      <c r="CR126" s="182"/>
      <c r="CS126" s="182"/>
      <c r="CT126" s="182"/>
      <c r="CU126" s="182"/>
      <c r="CV126" s="182"/>
      <c r="CW126" s="182"/>
      <c r="CX126" s="182"/>
      <c r="CY126" s="182"/>
      <c r="CZ126" s="182"/>
      <c r="DA126" s="182"/>
      <c r="DB126" s="182"/>
      <c r="DC126" s="182"/>
      <c r="DD126" s="182"/>
      <c r="DE126" s="182"/>
      <c r="DF126" s="182"/>
      <c r="DG126" s="182"/>
      <c r="DH126" s="182"/>
      <c r="DI126" s="182"/>
      <c r="DJ126" s="182"/>
      <c r="DK126" s="182"/>
    </row>
    <row r="127" spans="1:115" ht="30" customHeight="1" x14ac:dyDescent="0.25">
      <c r="A127" s="189" t="s">
        <v>484</v>
      </c>
      <c r="B127" s="182">
        <v>63.799999237060547</v>
      </c>
      <c r="C127" s="211">
        <v>64.03</v>
      </c>
      <c r="D127" s="211"/>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c r="AV127" s="182"/>
      <c r="AW127" s="182"/>
      <c r="AX127" s="182"/>
      <c r="AY127" s="182"/>
      <c r="AZ127" s="182"/>
      <c r="BA127" s="182"/>
      <c r="BB127" s="182"/>
      <c r="BC127" s="182"/>
      <c r="BD127" s="182"/>
      <c r="BE127" s="182"/>
      <c r="BF127" s="182"/>
      <c r="BG127" s="182"/>
      <c r="BH127" s="182"/>
      <c r="BI127" s="182"/>
      <c r="BJ127" s="182"/>
      <c r="BK127" s="182"/>
      <c r="BL127" s="182"/>
      <c r="BM127" s="182"/>
      <c r="BN127" s="182"/>
      <c r="BO127" s="182"/>
      <c r="BP127" s="182"/>
      <c r="BQ127" s="182"/>
      <c r="BR127" s="182"/>
      <c r="BS127" s="182"/>
      <c r="BT127" s="182"/>
      <c r="BU127" s="182"/>
      <c r="BV127" s="182"/>
      <c r="BW127" s="182"/>
      <c r="BX127" s="182"/>
      <c r="BY127" s="182"/>
      <c r="BZ127" s="182"/>
      <c r="CA127" s="182"/>
      <c r="CB127" s="182"/>
      <c r="CC127" s="182"/>
      <c r="CD127" s="182"/>
      <c r="CE127" s="182"/>
      <c r="CF127" s="182"/>
      <c r="CG127" s="182"/>
      <c r="CH127" s="182"/>
      <c r="CI127" s="182"/>
      <c r="CJ127" s="182"/>
      <c r="CK127" s="182"/>
      <c r="CL127" s="182"/>
      <c r="CM127" s="182"/>
      <c r="CN127" s="182"/>
      <c r="CO127" s="182"/>
      <c r="CP127" s="182"/>
      <c r="CQ127" s="182"/>
      <c r="CR127" s="182"/>
      <c r="CS127" s="182"/>
      <c r="CT127" s="182"/>
      <c r="CU127" s="182"/>
      <c r="CV127" s="182"/>
      <c r="CW127" s="182"/>
      <c r="CX127" s="182"/>
      <c r="CY127" s="182"/>
      <c r="CZ127" s="182"/>
      <c r="DA127" s="182"/>
      <c r="DB127" s="182"/>
      <c r="DC127" s="182"/>
      <c r="DD127" s="182"/>
      <c r="DE127" s="182"/>
      <c r="DF127" s="182"/>
      <c r="DG127" s="182"/>
      <c r="DH127" s="182"/>
      <c r="DI127" s="182"/>
      <c r="DJ127" s="182"/>
      <c r="DK127" s="182"/>
    </row>
    <row r="128" spans="1:115" ht="30" customHeight="1" x14ac:dyDescent="0.25">
      <c r="A128" s="189" t="s">
        <v>249</v>
      </c>
      <c r="B128" s="182">
        <v>175.27000427246094</v>
      </c>
      <c r="C128" s="211">
        <v>177.16</v>
      </c>
      <c r="D128" s="211"/>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c r="AV128" s="182"/>
      <c r="AW128" s="182"/>
      <c r="AX128" s="182"/>
      <c r="AY128" s="182"/>
      <c r="AZ128" s="182"/>
      <c r="BA128" s="182"/>
      <c r="BB128" s="182"/>
      <c r="BC128" s="182"/>
      <c r="BD128" s="182"/>
      <c r="BE128" s="182"/>
      <c r="BF128" s="182"/>
      <c r="BG128" s="182"/>
      <c r="BH128" s="182"/>
      <c r="BI128" s="182"/>
      <c r="BJ128" s="182"/>
      <c r="BK128" s="182"/>
      <c r="BL128" s="182"/>
      <c r="BM128" s="182"/>
      <c r="BN128" s="182"/>
      <c r="BO128" s="182"/>
      <c r="BP128" s="182"/>
      <c r="BQ128" s="182"/>
      <c r="BR128" s="182"/>
      <c r="BS128" s="182"/>
      <c r="BT128" s="182"/>
      <c r="BU128" s="182"/>
      <c r="BV128" s="182"/>
      <c r="BW128" s="182"/>
      <c r="BX128" s="182"/>
      <c r="BY128" s="182"/>
      <c r="BZ128" s="182"/>
      <c r="CA128" s="182"/>
      <c r="CB128" s="182"/>
      <c r="CC128" s="182"/>
      <c r="CD128" s="182"/>
      <c r="CE128" s="182"/>
      <c r="CF128" s="182"/>
      <c r="CG128" s="182"/>
      <c r="CH128" s="182"/>
      <c r="CI128" s="182"/>
      <c r="CJ128" s="182"/>
      <c r="CK128" s="182"/>
      <c r="CL128" s="182"/>
      <c r="CM128" s="182"/>
      <c r="CN128" s="182"/>
      <c r="CO128" s="182"/>
      <c r="CP128" s="182"/>
      <c r="CQ128" s="182"/>
      <c r="CR128" s="182"/>
      <c r="CS128" s="182"/>
      <c r="CT128" s="182"/>
      <c r="CU128" s="182"/>
      <c r="CV128" s="182"/>
      <c r="CW128" s="182"/>
      <c r="CX128" s="182"/>
      <c r="CY128" s="182"/>
      <c r="CZ128" s="182"/>
      <c r="DA128" s="182"/>
      <c r="DB128" s="182"/>
      <c r="DC128" s="182"/>
      <c r="DD128" s="182"/>
      <c r="DE128" s="182"/>
      <c r="DF128" s="182"/>
      <c r="DG128" s="182"/>
      <c r="DH128" s="182"/>
      <c r="DI128" s="182"/>
      <c r="DJ128" s="182"/>
      <c r="DK128" s="182"/>
    </row>
    <row r="129" spans="1:115" ht="30" customHeight="1" x14ac:dyDescent="0.25">
      <c r="A129" s="189" t="s">
        <v>487</v>
      </c>
      <c r="B129" s="182">
        <v>63.459999084472656</v>
      </c>
      <c r="C129" s="211">
        <v>63.37</v>
      </c>
      <c r="D129" s="211"/>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c r="AV129" s="182"/>
      <c r="AW129" s="182"/>
      <c r="AX129" s="182"/>
      <c r="AY129" s="182"/>
      <c r="AZ129" s="182"/>
      <c r="BA129" s="182"/>
      <c r="BB129" s="182"/>
      <c r="BC129" s="182"/>
      <c r="BD129" s="182"/>
      <c r="BE129" s="182"/>
      <c r="BF129" s="182"/>
      <c r="BG129" s="182"/>
      <c r="BH129" s="182"/>
      <c r="BI129" s="182"/>
      <c r="BJ129" s="182"/>
      <c r="BK129" s="182"/>
      <c r="BL129" s="182"/>
      <c r="BM129" s="182"/>
      <c r="BN129" s="182"/>
      <c r="BO129" s="182"/>
      <c r="BP129" s="182"/>
      <c r="BQ129" s="182"/>
      <c r="BR129" s="182"/>
      <c r="BS129" s="182"/>
      <c r="BT129" s="182"/>
      <c r="BU129" s="182"/>
      <c r="BV129" s="182"/>
      <c r="BW129" s="182"/>
      <c r="BX129" s="182"/>
      <c r="BY129" s="182"/>
      <c r="BZ129" s="182"/>
      <c r="CA129" s="182"/>
      <c r="CB129" s="182"/>
      <c r="CC129" s="182"/>
      <c r="CD129" s="182"/>
      <c r="CE129" s="182"/>
      <c r="CF129" s="182"/>
      <c r="CG129" s="182"/>
      <c r="CH129" s="182"/>
      <c r="CI129" s="182"/>
      <c r="CJ129" s="182"/>
      <c r="CK129" s="182"/>
      <c r="CL129" s="182"/>
      <c r="CM129" s="182"/>
      <c r="CN129" s="182"/>
      <c r="CO129" s="182"/>
      <c r="CP129" s="182"/>
      <c r="CQ129" s="182"/>
      <c r="CR129" s="182"/>
      <c r="CS129" s="182"/>
      <c r="CT129" s="182"/>
      <c r="CU129" s="182"/>
      <c r="CV129" s="182"/>
      <c r="CW129" s="182"/>
      <c r="CX129" s="182"/>
      <c r="CY129" s="182"/>
      <c r="CZ129" s="182"/>
      <c r="DA129" s="182"/>
      <c r="DB129" s="182"/>
      <c r="DC129" s="182"/>
      <c r="DD129" s="182"/>
      <c r="DE129" s="182"/>
      <c r="DF129" s="182"/>
      <c r="DG129" s="182"/>
      <c r="DH129" s="182"/>
      <c r="DI129" s="182"/>
      <c r="DJ129" s="182"/>
      <c r="DK129" s="182"/>
    </row>
    <row r="130" spans="1:115" ht="30" customHeight="1" x14ac:dyDescent="0.25">
      <c r="A130" s="189" t="s">
        <v>219</v>
      </c>
      <c r="B130" s="182">
        <v>258.17999267578125</v>
      </c>
      <c r="C130" s="211">
        <v>248.36</v>
      </c>
      <c r="D130" s="211"/>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c r="AV130" s="182"/>
      <c r="AW130" s="182"/>
      <c r="AX130" s="182"/>
      <c r="AY130" s="182"/>
      <c r="AZ130" s="182"/>
      <c r="BA130" s="182"/>
      <c r="BB130" s="182"/>
      <c r="BC130" s="182"/>
      <c r="BD130" s="182"/>
      <c r="BE130" s="182"/>
      <c r="BF130" s="182"/>
      <c r="BG130" s="182"/>
      <c r="BH130" s="182"/>
      <c r="BI130" s="182"/>
      <c r="BJ130" s="182"/>
      <c r="BK130" s="182"/>
      <c r="BL130" s="182"/>
      <c r="BM130" s="182"/>
      <c r="BN130" s="182"/>
      <c r="BO130" s="182"/>
      <c r="BP130" s="182"/>
      <c r="BQ130" s="182"/>
      <c r="BR130" s="182"/>
      <c r="BS130" s="182"/>
      <c r="BT130" s="182"/>
      <c r="BU130" s="182"/>
      <c r="BV130" s="182"/>
      <c r="BW130" s="182"/>
      <c r="BX130" s="182"/>
      <c r="BY130" s="182"/>
      <c r="BZ130" s="182"/>
      <c r="CA130" s="182"/>
      <c r="CB130" s="182"/>
      <c r="CC130" s="182"/>
      <c r="CD130" s="182"/>
      <c r="CE130" s="182"/>
      <c r="CF130" s="182"/>
      <c r="CG130" s="182"/>
      <c r="CH130" s="182"/>
      <c r="CI130" s="182"/>
      <c r="CJ130" s="182"/>
      <c r="CK130" s="182"/>
      <c r="CL130" s="182"/>
      <c r="CM130" s="182"/>
      <c r="CN130" s="182"/>
      <c r="CO130" s="182"/>
      <c r="CP130" s="182"/>
      <c r="CQ130" s="182"/>
      <c r="CR130" s="182"/>
      <c r="CS130" s="182"/>
      <c r="CT130" s="182"/>
      <c r="CU130" s="182"/>
      <c r="CV130" s="182"/>
      <c r="CW130" s="182"/>
      <c r="CX130" s="182"/>
      <c r="CY130" s="182"/>
      <c r="CZ130" s="182"/>
      <c r="DA130" s="182"/>
      <c r="DB130" s="182"/>
      <c r="DC130" s="182"/>
      <c r="DD130" s="182"/>
      <c r="DE130" s="182"/>
      <c r="DF130" s="182"/>
      <c r="DG130" s="182"/>
      <c r="DH130" s="182"/>
      <c r="DI130" s="182"/>
      <c r="DJ130" s="182"/>
      <c r="DK130" s="182"/>
    </row>
    <row r="131" spans="1:115" ht="30" customHeight="1" x14ac:dyDescent="0.25">
      <c r="A131" s="189" t="s">
        <v>489</v>
      </c>
      <c r="B131" s="182">
        <v>15.539999961853027</v>
      </c>
      <c r="C131" s="211">
        <v>15.91</v>
      </c>
      <c r="D131" s="211"/>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c r="AV131" s="182"/>
      <c r="AW131" s="182"/>
      <c r="AX131" s="182"/>
      <c r="AY131" s="182"/>
      <c r="AZ131" s="182"/>
      <c r="BA131" s="182"/>
      <c r="BB131" s="182"/>
      <c r="BC131" s="182"/>
      <c r="BD131" s="182"/>
      <c r="BE131" s="182"/>
      <c r="BF131" s="182"/>
      <c r="BG131" s="182"/>
      <c r="BH131" s="182"/>
      <c r="BI131" s="182"/>
      <c r="BJ131" s="182"/>
      <c r="BK131" s="182"/>
      <c r="BL131" s="182"/>
      <c r="BM131" s="182"/>
      <c r="BN131" s="182"/>
      <c r="BO131" s="182"/>
      <c r="BP131" s="182"/>
      <c r="BQ131" s="182"/>
      <c r="BR131" s="182"/>
      <c r="BS131" s="182"/>
      <c r="BT131" s="182"/>
      <c r="BU131" s="182"/>
      <c r="BV131" s="182"/>
      <c r="BW131" s="182"/>
      <c r="BX131" s="182"/>
      <c r="BY131" s="182"/>
      <c r="BZ131" s="182"/>
      <c r="CA131" s="182"/>
      <c r="CB131" s="182"/>
      <c r="CC131" s="182"/>
      <c r="CD131" s="182"/>
      <c r="CE131" s="182"/>
      <c r="CF131" s="182"/>
      <c r="CG131" s="182"/>
      <c r="CH131" s="182"/>
      <c r="CI131" s="182"/>
      <c r="CJ131" s="182"/>
      <c r="CK131" s="182"/>
      <c r="CL131" s="182"/>
      <c r="CM131" s="182"/>
      <c r="CN131" s="182"/>
      <c r="CO131" s="182"/>
      <c r="CP131" s="182"/>
      <c r="CQ131" s="182"/>
      <c r="CR131" s="182"/>
      <c r="CS131" s="182"/>
      <c r="CT131" s="182"/>
      <c r="CU131" s="182"/>
      <c r="CV131" s="182"/>
      <c r="CW131" s="182"/>
      <c r="CX131" s="182"/>
      <c r="CY131" s="182"/>
      <c r="CZ131" s="182"/>
      <c r="DA131" s="182"/>
      <c r="DB131" s="182"/>
      <c r="DC131" s="182"/>
      <c r="DD131" s="182"/>
      <c r="DE131" s="182"/>
      <c r="DF131" s="182"/>
      <c r="DG131" s="182"/>
      <c r="DH131" s="182"/>
      <c r="DI131" s="182"/>
      <c r="DJ131" s="182"/>
      <c r="DK131" s="182"/>
    </row>
    <row r="132" spans="1:115" ht="30" customHeight="1" x14ac:dyDescent="0.25">
      <c r="A132" s="189" t="s">
        <v>491</v>
      </c>
      <c r="B132" s="182">
        <v>11.130000114440918</v>
      </c>
      <c r="C132" s="211">
        <v>11.04</v>
      </c>
      <c r="D132" s="211"/>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c r="AV132" s="182"/>
      <c r="AW132" s="182"/>
      <c r="AX132" s="182"/>
      <c r="AY132" s="182"/>
      <c r="AZ132" s="182"/>
      <c r="BA132" s="182"/>
      <c r="BB132" s="182"/>
      <c r="BC132" s="182"/>
      <c r="BD132" s="182"/>
      <c r="BE132" s="182"/>
      <c r="BF132" s="182"/>
      <c r="BG132" s="182"/>
      <c r="BH132" s="182"/>
      <c r="BI132" s="182"/>
      <c r="BJ132" s="182"/>
      <c r="BK132" s="182"/>
      <c r="BL132" s="182"/>
      <c r="BM132" s="182"/>
      <c r="BN132" s="182"/>
      <c r="BO132" s="182"/>
      <c r="BP132" s="182"/>
      <c r="BQ132" s="182"/>
      <c r="BR132" s="182"/>
      <c r="BS132" s="182"/>
      <c r="BT132" s="182"/>
      <c r="BU132" s="182"/>
      <c r="BV132" s="182"/>
      <c r="BW132" s="182"/>
      <c r="BX132" s="182"/>
      <c r="BY132" s="182"/>
      <c r="BZ132" s="182"/>
      <c r="CA132" s="182"/>
      <c r="CB132" s="182"/>
      <c r="CC132" s="182"/>
      <c r="CD132" s="182"/>
      <c r="CE132" s="182"/>
      <c r="CF132" s="182"/>
      <c r="CG132" s="182"/>
      <c r="CH132" s="182"/>
      <c r="CI132" s="182"/>
      <c r="CJ132" s="182"/>
      <c r="CK132" s="182"/>
      <c r="CL132" s="182"/>
      <c r="CM132" s="182"/>
      <c r="CN132" s="182"/>
      <c r="CO132" s="182"/>
      <c r="CP132" s="182"/>
      <c r="CQ132" s="182"/>
      <c r="CR132" s="182"/>
      <c r="CS132" s="182"/>
      <c r="CT132" s="182"/>
      <c r="CU132" s="182"/>
      <c r="CV132" s="182"/>
      <c r="CW132" s="182"/>
      <c r="CX132" s="182"/>
      <c r="CY132" s="182"/>
      <c r="CZ132" s="182"/>
      <c r="DA132" s="182"/>
      <c r="DB132" s="182"/>
      <c r="DC132" s="182"/>
      <c r="DD132" s="182"/>
      <c r="DE132" s="182"/>
      <c r="DF132" s="182"/>
      <c r="DG132" s="182"/>
      <c r="DH132" s="182"/>
      <c r="DI132" s="182"/>
      <c r="DJ132" s="182"/>
      <c r="DK132" s="182"/>
    </row>
    <row r="133" spans="1:115" ht="30" customHeight="1" x14ac:dyDescent="0.25">
      <c r="A133" s="189" t="s">
        <v>493</v>
      </c>
      <c r="B133" s="182">
        <v>16.760000228881836</v>
      </c>
      <c r="C133" s="211">
        <v>16.88</v>
      </c>
      <c r="D133" s="211"/>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c r="AV133" s="182"/>
      <c r="AW133" s="182"/>
      <c r="AX133" s="182"/>
      <c r="AY133" s="182"/>
      <c r="AZ133" s="182"/>
      <c r="BA133" s="182"/>
      <c r="BB133" s="182"/>
      <c r="BC133" s="182"/>
      <c r="BD133" s="182"/>
      <c r="BE133" s="182"/>
      <c r="BF133" s="182"/>
      <c r="BG133" s="182"/>
      <c r="BH133" s="182"/>
      <c r="BI133" s="182"/>
      <c r="BJ133" s="182"/>
      <c r="BK133" s="182"/>
      <c r="BL133" s="182"/>
      <c r="BM133" s="182"/>
      <c r="BN133" s="182"/>
      <c r="BO133" s="182"/>
      <c r="BP133" s="182"/>
      <c r="BQ133" s="182"/>
      <c r="BR133" s="182"/>
      <c r="BS133" s="182"/>
      <c r="BT133" s="182"/>
      <c r="BU133" s="182"/>
      <c r="BV133" s="182"/>
      <c r="BW133" s="182"/>
      <c r="BX133" s="182"/>
      <c r="BY133" s="182"/>
      <c r="BZ133" s="182"/>
      <c r="CA133" s="182"/>
      <c r="CB133" s="182"/>
      <c r="CC133" s="182"/>
      <c r="CD133" s="182"/>
      <c r="CE133" s="182"/>
      <c r="CF133" s="182"/>
      <c r="CG133" s="182"/>
      <c r="CH133" s="182"/>
      <c r="CI133" s="182"/>
      <c r="CJ133" s="182"/>
      <c r="CK133" s="182"/>
      <c r="CL133" s="182"/>
      <c r="CM133" s="182"/>
      <c r="CN133" s="182"/>
      <c r="CO133" s="182"/>
      <c r="CP133" s="182"/>
      <c r="CQ133" s="182"/>
      <c r="CR133" s="182"/>
      <c r="CS133" s="182"/>
      <c r="CT133" s="182"/>
      <c r="CU133" s="182"/>
      <c r="CV133" s="182"/>
      <c r="CW133" s="182"/>
      <c r="CX133" s="182"/>
      <c r="CY133" s="182"/>
      <c r="CZ133" s="182"/>
      <c r="DA133" s="182"/>
      <c r="DB133" s="182"/>
      <c r="DC133" s="182"/>
      <c r="DD133" s="182"/>
      <c r="DE133" s="182"/>
      <c r="DF133" s="182"/>
      <c r="DG133" s="182"/>
      <c r="DH133" s="182"/>
      <c r="DI133" s="182"/>
      <c r="DJ133" s="182"/>
      <c r="DK133" s="182"/>
    </row>
    <row r="134" spans="1:115" ht="30" customHeight="1" x14ac:dyDescent="0.25">
      <c r="A134" s="189" t="s">
        <v>495</v>
      </c>
      <c r="B134" s="182">
        <v>58.840000152587891</v>
      </c>
      <c r="C134" s="211">
        <v>60.25</v>
      </c>
      <c r="D134" s="211"/>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c r="AV134" s="182"/>
      <c r="AW134" s="182"/>
      <c r="AX134" s="182"/>
      <c r="AY134" s="182"/>
      <c r="AZ134" s="182"/>
      <c r="BA134" s="182"/>
      <c r="BB134" s="182"/>
      <c r="BC134" s="182"/>
      <c r="BD134" s="182"/>
      <c r="BE134" s="182"/>
      <c r="BF134" s="182"/>
      <c r="BG134" s="182"/>
      <c r="BH134" s="182"/>
      <c r="BI134" s="182"/>
      <c r="BJ134" s="182"/>
      <c r="BK134" s="182"/>
      <c r="BL134" s="182"/>
      <c r="BM134" s="182"/>
      <c r="BN134" s="182"/>
      <c r="BO134" s="182"/>
      <c r="BP134" s="182"/>
      <c r="BQ134" s="182"/>
      <c r="BR134" s="182"/>
      <c r="BS134" s="182"/>
      <c r="BT134" s="182"/>
      <c r="BU134" s="182"/>
      <c r="BV134" s="182"/>
      <c r="BW134" s="182"/>
      <c r="BX134" s="182"/>
      <c r="BY134" s="182"/>
      <c r="BZ134" s="182"/>
      <c r="CA134" s="182"/>
      <c r="CB134" s="182"/>
      <c r="CC134" s="182"/>
      <c r="CD134" s="182"/>
      <c r="CE134" s="182"/>
      <c r="CF134" s="182"/>
      <c r="CG134" s="182"/>
      <c r="CH134" s="182"/>
      <c r="CI134" s="182"/>
      <c r="CJ134" s="182"/>
      <c r="CK134" s="182"/>
      <c r="CL134" s="182"/>
      <c r="CM134" s="182"/>
      <c r="CN134" s="182"/>
      <c r="CO134" s="182"/>
      <c r="CP134" s="182"/>
      <c r="CQ134" s="182"/>
      <c r="CR134" s="182"/>
      <c r="CS134" s="182"/>
      <c r="CT134" s="182"/>
      <c r="CU134" s="182"/>
      <c r="CV134" s="182"/>
      <c r="CW134" s="182"/>
      <c r="CX134" s="182"/>
      <c r="CY134" s="182"/>
      <c r="CZ134" s="182"/>
      <c r="DA134" s="182"/>
      <c r="DB134" s="182"/>
      <c r="DC134" s="182"/>
      <c r="DD134" s="182"/>
      <c r="DE134" s="182"/>
      <c r="DF134" s="182"/>
      <c r="DG134" s="182"/>
      <c r="DH134" s="182"/>
      <c r="DI134" s="182"/>
      <c r="DJ134" s="182"/>
      <c r="DK134" s="182"/>
    </row>
    <row r="135" spans="1:115" ht="30" customHeight="1" x14ac:dyDescent="0.25">
      <c r="A135" s="189" t="s">
        <v>497</v>
      </c>
      <c r="B135" s="182">
        <v>38.709999084472656</v>
      </c>
      <c r="C135" s="211">
        <v>38.9</v>
      </c>
      <c r="D135" s="211"/>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2"/>
      <c r="BP135" s="182"/>
      <c r="BQ135" s="182"/>
      <c r="BR135" s="182"/>
      <c r="BS135" s="182"/>
      <c r="BT135" s="182"/>
      <c r="BU135" s="182"/>
      <c r="BV135" s="182"/>
      <c r="BW135" s="182"/>
      <c r="BX135" s="182"/>
      <c r="BY135" s="182"/>
      <c r="BZ135" s="182"/>
      <c r="CA135" s="182"/>
      <c r="CB135" s="182"/>
      <c r="CC135" s="182"/>
      <c r="CD135" s="182"/>
      <c r="CE135" s="182"/>
      <c r="CF135" s="182"/>
      <c r="CG135" s="182"/>
      <c r="CH135" s="182"/>
      <c r="CI135" s="182"/>
      <c r="CJ135" s="182"/>
      <c r="CK135" s="182"/>
      <c r="CL135" s="182"/>
      <c r="CM135" s="182"/>
      <c r="CN135" s="182"/>
      <c r="CO135" s="182"/>
      <c r="CP135" s="182"/>
      <c r="CQ135" s="182"/>
      <c r="CR135" s="182"/>
      <c r="CS135" s="182"/>
      <c r="CT135" s="182"/>
      <c r="CU135" s="182"/>
      <c r="CV135" s="182"/>
      <c r="CW135" s="182"/>
      <c r="CX135" s="182"/>
      <c r="CY135" s="182"/>
      <c r="CZ135" s="182"/>
      <c r="DA135" s="182"/>
      <c r="DB135" s="182"/>
      <c r="DC135" s="182"/>
      <c r="DD135" s="182"/>
      <c r="DE135" s="182"/>
      <c r="DF135" s="182"/>
      <c r="DG135" s="182"/>
      <c r="DH135" s="182"/>
      <c r="DI135" s="182"/>
      <c r="DJ135" s="182"/>
      <c r="DK135" s="182"/>
    </row>
    <row r="136" spans="1:115" ht="30" customHeight="1" x14ac:dyDescent="0.25">
      <c r="A136" s="189" t="s">
        <v>499</v>
      </c>
      <c r="B136" s="182">
        <v>23.5</v>
      </c>
      <c r="C136" s="211">
        <v>23.51</v>
      </c>
      <c r="D136" s="211"/>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c r="AV136" s="182"/>
      <c r="AW136" s="182"/>
      <c r="AX136" s="182"/>
      <c r="AY136" s="182"/>
      <c r="AZ136" s="182"/>
      <c r="BA136" s="182"/>
      <c r="BB136" s="182"/>
      <c r="BC136" s="182"/>
      <c r="BD136" s="182"/>
      <c r="BE136" s="182"/>
      <c r="BF136" s="182"/>
      <c r="BG136" s="182"/>
      <c r="BH136" s="182"/>
      <c r="BI136" s="182"/>
      <c r="BJ136" s="182"/>
      <c r="BK136" s="182"/>
      <c r="BL136" s="182"/>
      <c r="BM136" s="182"/>
      <c r="BN136" s="182"/>
      <c r="BO136" s="182"/>
      <c r="BP136" s="182"/>
      <c r="BQ136" s="182"/>
      <c r="BR136" s="182"/>
      <c r="BS136" s="182"/>
      <c r="BT136" s="182"/>
      <c r="BU136" s="182"/>
      <c r="BV136" s="182"/>
      <c r="BW136" s="182"/>
      <c r="BX136" s="182"/>
      <c r="BY136" s="182"/>
      <c r="BZ136" s="182"/>
      <c r="CA136" s="182"/>
      <c r="CB136" s="182"/>
      <c r="CC136" s="182"/>
      <c r="CD136" s="182"/>
      <c r="CE136" s="182"/>
      <c r="CF136" s="182"/>
      <c r="CG136" s="182"/>
      <c r="CH136" s="182"/>
      <c r="CI136" s="182"/>
      <c r="CJ136" s="182"/>
      <c r="CK136" s="182"/>
      <c r="CL136" s="182"/>
      <c r="CM136" s="182"/>
      <c r="CN136" s="182"/>
      <c r="CO136" s="182"/>
      <c r="CP136" s="182"/>
      <c r="CQ136" s="182"/>
      <c r="CR136" s="182"/>
      <c r="CS136" s="182"/>
      <c r="CT136" s="182"/>
      <c r="CU136" s="182"/>
      <c r="CV136" s="182"/>
      <c r="CW136" s="182"/>
      <c r="CX136" s="182"/>
      <c r="CY136" s="182"/>
      <c r="CZ136" s="182"/>
      <c r="DA136" s="182"/>
      <c r="DB136" s="182"/>
      <c r="DC136" s="182"/>
      <c r="DD136" s="182"/>
      <c r="DE136" s="182"/>
      <c r="DF136" s="182"/>
      <c r="DG136" s="182"/>
      <c r="DH136" s="182"/>
      <c r="DI136" s="182"/>
      <c r="DJ136" s="182"/>
      <c r="DK136" s="182"/>
    </row>
    <row r="137" spans="1:115" ht="30" customHeight="1" x14ac:dyDescent="0.25">
      <c r="A137" s="189" t="s">
        <v>501</v>
      </c>
      <c r="B137" s="182">
        <v>101.34999847412109</v>
      </c>
      <c r="C137" s="211">
        <v>104.28</v>
      </c>
      <c r="D137" s="211"/>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c r="AV137" s="182"/>
      <c r="AW137" s="182"/>
      <c r="AX137" s="182"/>
      <c r="AY137" s="182"/>
      <c r="AZ137" s="182"/>
      <c r="BA137" s="182"/>
      <c r="BB137" s="182"/>
      <c r="BC137" s="182"/>
      <c r="BD137" s="182"/>
      <c r="BE137" s="182"/>
      <c r="BF137" s="182"/>
      <c r="BG137" s="182"/>
      <c r="BH137" s="182"/>
      <c r="BI137" s="182"/>
      <c r="BJ137" s="182"/>
      <c r="BK137" s="182"/>
      <c r="BL137" s="182"/>
      <c r="BM137" s="182"/>
      <c r="BN137" s="182"/>
      <c r="BO137" s="182"/>
      <c r="BP137" s="182"/>
      <c r="BQ137" s="182"/>
      <c r="BR137" s="182"/>
      <c r="BS137" s="182"/>
      <c r="BT137" s="182"/>
      <c r="BU137" s="182"/>
      <c r="BV137" s="182"/>
      <c r="BW137" s="182"/>
      <c r="BX137" s="182"/>
      <c r="BY137" s="182"/>
      <c r="BZ137" s="182"/>
      <c r="CA137" s="182"/>
      <c r="CB137" s="182"/>
      <c r="CC137" s="182"/>
      <c r="CD137" s="182"/>
      <c r="CE137" s="182"/>
      <c r="CF137" s="182"/>
      <c r="CG137" s="182"/>
      <c r="CH137" s="182"/>
      <c r="CI137" s="182"/>
      <c r="CJ137" s="182"/>
      <c r="CK137" s="182"/>
      <c r="CL137" s="182"/>
      <c r="CM137" s="182"/>
      <c r="CN137" s="182"/>
      <c r="CO137" s="182"/>
      <c r="CP137" s="182"/>
      <c r="CQ137" s="182"/>
      <c r="CR137" s="182"/>
      <c r="CS137" s="182"/>
      <c r="CT137" s="182"/>
      <c r="CU137" s="182"/>
      <c r="CV137" s="182"/>
      <c r="CW137" s="182"/>
      <c r="CX137" s="182"/>
      <c r="CY137" s="182"/>
      <c r="CZ137" s="182"/>
      <c r="DA137" s="182"/>
      <c r="DB137" s="182"/>
      <c r="DC137" s="182"/>
      <c r="DD137" s="182"/>
      <c r="DE137" s="182"/>
      <c r="DF137" s="182"/>
      <c r="DG137" s="182"/>
      <c r="DH137" s="182"/>
      <c r="DI137" s="182"/>
      <c r="DJ137" s="182"/>
      <c r="DK137" s="182"/>
    </row>
    <row r="138" spans="1:115" ht="30" customHeight="1" x14ac:dyDescent="0.25">
      <c r="A138" s="189" t="s">
        <v>232</v>
      </c>
      <c r="B138" s="182">
        <v>0.79000002145767212</v>
      </c>
      <c r="C138" s="211">
        <v>0.77</v>
      </c>
      <c r="D138" s="211"/>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c r="AV138" s="182"/>
      <c r="AW138" s="182"/>
      <c r="AX138" s="182"/>
      <c r="AY138" s="182"/>
      <c r="AZ138" s="182"/>
      <c r="BA138" s="182"/>
      <c r="BB138" s="182"/>
      <c r="BC138" s="182"/>
      <c r="BD138" s="182"/>
      <c r="BE138" s="182"/>
      <c r="BF138" s="182"/>
      <c r="BG138" s="182"/>
      <c r="BH138" s="182"/>
      <c r="BI138" s="182"/>
      <c r="BJ138" s="182"/>
      <c r="BK138" s="182"/>
      <c r="BL138" s="182"/>
      <c r="BM138" s="182"/>
      <c r="BN138" s="182"/>
      <c r="BO138" s="182"/>
      <c r="BP138" s="182"/>
      <c r="BQ138" s="182"/>
      <c r="BR138" s="182"/>
      <c r="BS138" s="182"/>
      <c r="BT138" s="182"/>
      <c r="BU138" s="182"/>
      <c r="BV138" s="182"/>
      <c r="BW138" s="182"/>
      <c r="BX138" s="182"/>
      <c r="BY138" s="182"/>
      <c r="BZ138" s="182"/>
      <c r="CA138" s="182"/>
      <c r="CB138" s="182"/>
      <c r="CC138" s="182"/>
      <c r="CD138" s="182"/>
      <c r="CE138" s="182"/>
      <c r="CF138" s="182"/>
      <c r="CG138" s="182"/>
      <c r="CH138" s="182"/>
      <c r="CI138" s="182"/>
      <c r="CJ138" s="182"/>
      <c r="CK138" s="182"/>
      <c r="CL138" s="182"/>
      <c r="CM138" s="182"/>
      <c r="CN138" s="182"/>
      <c r="CO138" s="182"/>
      <c r="CP138" s="182"/>
      <c r="CQ138" s="182"/>
      <c r="CR138" s="182"/>
      <c r="CS138" s="182"/>
      <c r="CT138" s="182"/>
      <c r="CU138" s="182"/>
      <c r="CV138" s="182"/>
      <c r="CW138" s="182"/>
      <c r="CX138" s="182"/>
      <c r="CY138" s="182"/>
      <c r="CZ138" s="182"/>
      <c r="DA138" s="182"/>
      <c r="DB138" s="182"/>
      <c r="DC138" s="182"/>
      <c r="DD138" s="182"/>
      <c r="DE138" s="182"/>
      <c r="DF138" s="182"/>
      <c r="DG138" s="182"/>
      <c r="DH138" s="182"/>
      <c r="DI138" s="182"/>
      <c r="DJ138" s="182"/>
      <c r="DK138" s="182"/>
    </row>
    <row r="139" spans="1:115" ht="30" customHeight="1" x14ac:dyDescent="0.25">
      <c r="A139" s="189" t="s">
        <v>503</v>
      </c>
      <c r="B139" s="182">
        <v>19.5</v>
      </c>
      <c r="C139" s="211">
        <v>19.36</v>
      </c>
      <c r="D139" s="211"/>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c r="AV139" s="182"/>
      <c r="AW139" s="182"/>
      <c r="AX139" s="182"/>
      <c r="AY139" s="182"/>
      <c r="AZ139" s="182"/>
      <c r="BA139" s="182"/>
      <c r="BB139" s="182"/>
      <c r="BC139" s="182"/>
      <c r="BD139" s="182"/>
      <c r="BE139" s="182"/>
      <c r="BF139" s="182"/>
      <c r="BG139" s="182"/>
      <c r="BH139" s="182"/>
      <c r="BI139" s="182"/>
      <c r="BJ139" s="182"/>
      <c r="BK139" s="182"/>
      <c r="BL139" s="182"/>
      <c r="BM139" s="182"/>
      <c r="BN139" s="182"/>
      <c r="BO139" s="182"/>
      <c r="BP139" s="182"/>
      <c r="BQ139" s="182"/>
      <c r="BR139" s="182"/>
      <c r="BS139" s="182"/>
      <c r="BT139" s="182"/>
      <c r="BU139" s="182"/>
      <c r="BV139" s="182"/>
      <c r="BW139" s="182"/>
      <c r="BX139" s="182"/>
      <c r="BY139" s="182"/>
      <c r="BZ139" s="182"/>
      <c r="CA139" s="182"/>
      <c r="CB139" s="182"/>
      <c r="CC139" s="182"/>
      <c r="CD139" s="182"/>
      <c r="CE139" s="182"/>
      <c r="CF139" s="182"/>
      <c r="CG139" s="182"/>
      <c r="CH139" s="182"/>
      <c r="CI139" s="182"/>
      <c r="CJ139" s="182"/>
      <c r="CK139" s="182"/>
      <c r="CL139" s="182"/>
      <c r="CM139" s="182"/>
      <c r="CN139" s="182"/>
      <c r="CO139" s="182"/>
      <c r="CP139" s="182"/>
      <c r="CQ139" s="182"/>
      <c r="CR139" s="182"/>
      <c r="CS139" s="182"/>
      <c r="CT139" s="182"/>
      <c r="CU139" s="182"/>
      <c r="CV139" s="182"/>
      <c r="CW139" s="182"/>
      <c r="CX139" s="182"/>
      <c r="CY139" s="182"/>
      <c r="CZ139" s="182"/>
      <c r="DA139" s="182"/>
      <c r="DB139" s="182"/>
      <c r="DC139" s="182"/>
      <c r="DD139" s="182"/>
      <c r="DE139" s="182"/>
      <c r="DF139" s="182"/>
      <c r="DG139" s="182"/>
      <c r="DH139" s="182"/>
      <c r="DI139" s="182"/>
      <c r="DJ139" s="182"/>
      <c r="DK139" s="182"/>
    </row>
    <row r="140" spans="1:115" ht="30" customHeight="1" x14ac:dyDescent="0.25">
      <c r="A140" s="189" t="s">
        <v>505</v>
      </c>
      <c r="B140" s="182">
        <v>19.579999923706055</v>
      </c>
      <c r="C140" s="211">
        <v>19.34</v>
      </c>
      <c r="D140" s="211"/>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c r="AV140" s="182"/>
      <c r="AW140" s="182"/>
      <c r="AX140" s="182"/>
      <c r="AY140" s="182"/>
      <c r="AZ140" s="182"/>
      <c r="BA140" s="182"/>
      <c r="BB140" s="182"/>
      <c r="BC140" s="182"/>
      <c r="BD140" s="182"/>
      <c r="BE140" s="182"/>
      <c r="BF140" s="182"/>
      <c r="BG140" s="182"/>
      <c r="BH140" s="182"/>
      <c r="BI140" s="182"/>
      <c r="BJ140" s="182"/>
      <c r="BK140" s="182"/>
      <c r="BL140" s="182"/>
      <c r="BM140" s="182"/>
      <c r="BN140" s="182"/>
      <c r="BO140" s="182"/>
      <c r="BP140" s="182"/>
      <c r="BQ140" s="182"/>
      <c r="BR140" s="182"/>
      <c r="BS140" s="182"/>
      <c r="BT140" s="182"/>
      <c r="BU140" s="182"/>
      <c r="BV140" s="182"/>
      <c r="BW140" s="182"/>
      <c r="BX140" s="182"/>
      <c r="BY140" s="182"/>
      <c r="BZ140" s="182"/>
      <c r="CA140" s="182"/>
      <c r="CB140" s="182"/>
      <c r="CC140" s="182"/>
      <c r="CD140" s="182"/>
      <c r="CE140" s="182"/>
      <c r="CF140" s="182"/>
      <c r="CG140" s="182"/>
      <c r="CH140" s="182"/>
      <c r="CI140" s="182"/>
      <c r="CJ140" s="182"/>
      <c r="CK140" s="182"/>
      <c r="CL140" s="182"/>
      <c r="CM140" s="182"/>
      <c r="CN140" s="182"/>
      <c r="CO140" s="182"/>
      <c r="CP140" s="182"/>
      <c r="CQ140" s="182"/>
      <c r="CR140" s="182"/>
      <c r="CS140" s="182"/>
      <c r="CT140" s="182"/>
      <c r="CU140" s="182"/>
      <c r="CV140" s="182"/>
      <c r="CW140" s="182"/>
      <c r="CX140" s="182"/>
      <c r="CY140" s="182"/>
      <c r="CZ140" s="182"/>
      <c r="DA140" s="182"/>
      <c r="DB140" s="182"/>
      <c r="DC140" s="182"/>
      <c r="DD140" s="182"/>
      <c r="DE140" s="182"/>
      <c r="DF140" s="182"/>
      <c r="DG140" s="182"/>
      <c r="DH140" s="182"/>
      <c r="DI140" s="182"/>
      <c r="DJ140" s="182"/>
      <c r="DK140" s="182"/>
    </row>
    <row r="141" spans="1:115" ht="30" customHeight="1" x14ac:dyDescent="0.25">
      <c r="A141" s="189" t="s">
        <v>507</v>
      </c>
      <c r="B141" s="182">
        <v>36.290000915527344</v>
      </c>
      <c r="C141" s="211">
        <v>35.96</v>
      </c>
      <c r="D141" s="211"/>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c r="AV141" s="182"/>
      <c r="AW141" s="182"/>
      <c r="AX141" s="182"/>
      <c r="AY141" s="182"/>
      <c r="AZ141" s="182"/>
      <c r="BA141" s="182"/>
      <c r="BB141" s="182"/>
      <c r="BC141" s="182"/>
      <c r="BD141" s="182"/>
      <c r="BE141" s="182"/>
      <c r="BF141" s="182"/>
      <c r="BG141" s="182"/>
      <c r="BH141" s="182"/>
      <c r="BI141" s="182"/>
      <c r="BJ141" s="182"/>
      <c r="BK141" s="182"/>
      <c r="BL141" s="182"/>
      <c r="BM141" s="182"/>
      <c r="BN141" s="182"/>
      <c r="BO141" s="182"/>
      <c r="BP141" s="182"/>
      <c r="BQ141" s="182"/>
      <c r="BR141" s="182"/>
      <c r="BS141" s="182"/>
      <c r="BT141" s="182"/>
      <c r="BU141" s="182"/>
      <c r="BV141" s="182"/>
      <c r="BW141" s="182"/>
      <c r="BX141" s="182"/>
      <c r="BY141" s="182"/>
      <c r="BZ141" s="182"/>
      <c r="CA141" s="182"/>
      <c r="CB141" s="182"/>
      <c r="CC141" s="182"/>
      <c r="CD141" s="182"/>
      <c r="CE141" s="182"/>
      <c r="CF141" s="182"/>
      <c r="CG141" s="182"/>
      <c r="CH141" s="182"/>
      <c r="CI141" s="182"/>
      <c r="CJ141" s="182"/>
      <c r="CK141" s="182"/>
      <c r="CL141" s="182"/>
      <c r="CM141" s="182"/>
      <c r="CN141" s="182"/>
      <c r="CO141" s="182"/>
      <c r="CP141" s="182"/>
      <c r="CQ141" s="182"/>
      <c r="CR141" s="182"/>
      <c r="CS141" s="182"/>
      <c r="CT141" s="182"/>
      <c r="CU141" s="182"/>
      <c r="CV141" s="182"/>
      <c r="CW141" s="182"/>
      <c r="CX141" s="182"/>
      <c r="CY141" s="182"/>
      <c r="CZ141" s="182"/>
      <c r="DA141" s="182"/>
      <c r="DB141" s="182"/>
      <c r="DC141" s="182"/>
      <c r="DD141" s="182"/>
      <c r="DE141" s="182"/>
      <c r="DF141" s="182"/>
      <c r="DG141" s="182"/>
      <c r="DH141" s="182"/>
      <c r="DI141" s="182"/>
      <c r="DJ141" s="182"/>
      <c r="DK141" s="182"/>
    </row>
    <row r="142" spans="1:115" ht="30" customHeight="1" x14ac:dyDescent="0.25">
      <c r="A142" s="189" t="s">
        <v>233</v>
      </c>
      <c r="B142" s="182">
        <v>32.299999237060547</v>
      </c>
      <c r="C142" s="211">
        <v>32.71</v>
      </c>
      <c r="D142" s="211"/>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c r="AV142" s="182"/>
      <c r="AW142" s="182"/>
      <c r="AX142" s="182"/>
      <c r="AY142" s="182"/>
      <c r="AZ142" s="182"/>
      <c r="BA142" s="182"/>
      <c r="BB142" s="182"/>
      <c r="BC142" s="182"/>
      <c r="BD142" s="182"/>
      <c r="BE142" s="182"/>
      <c r="BF142" s="182"/>
      <c r="BG142" s="182"/>
      <c r="BH142" s="182"/>
      <c r="BI142" s="182"/>
      <c r="BJ142" s="182"/>
      <c r="BK142" s="182"/>
      <c r="BL142" s="182"/>
      <c r="BM142" s="182"/>
      <c r="BN142" s="182"/>
      <c r="BO142" s="182"/>
      <c r="BP142" s="182"/>
      <c r="BQ142" s="182"/>
      <c r="BR142" s="182"/>
      <c r="BS142" s="182"/>
      <c r="BT142" s="182"/>
      <c r="BU142" s="182"/>
      <c r="BV142" s="182"/>
      <c r="BW142" s="182"/>
      <c r="BX142" s="182"/>
      <c r="BY142" s="182"/>
      <c r="BZ142" s="182"/>
      <c r="CA142" s="182"/>
      <c r="CB142" s="182"/>
      <c r="CC142" s="182"/>
      <c r="CD142" s="182"/>
      <c r="CE142" s="182"/>
      <c r="CF142" s="182"/>
      <c r="CG142" s="182"/>
      <c r="CH142" s="182"/>
      <c r="CI142" s="182"/>
      <c r="CJ142" s="182"/>
      <c r="CK142" s="182"/>
      <c r="CL142" s="182"/>
      <c r="CM142" s="182"/>
      <c r="CN142" s="182"/>
      <c r="CO142" s="182"/>
      <c r="CP142" s="182"/>
      <c r="CQ142" s="182"/>
      <c r="CR142" s="182"/>
      <c r="CS142" s="182"/>
      <c r="CT142" s="182"/>
      <c r="CU142" s="182"/>
      <c r="CV142" s="182"/>
      <c r="CW142" s="182"/>
      <c r="CX142" s="182"/>
      <c r="CY142" s="182"/>
      <c r="CZ142" s="182"/>
      <c r="DA142" s="182"/>
      <c r="DB142" s="182"/>
      <c r="DC142" s="182"/>
      <c r="DD142" s="182"/>
      <c r="DE142" s="182"/>
      <c r="DF142" s="182"/>
      <c r="DG142" s="182"/>
      <c r="DH142" s="182"/>
      <c r="DI142" s="182"/>
      <c r="DJ142" s="182"/>
      <c r="DK142" s="182"/>
    </row>
    <row r="143" spans="1:115" ht="30" customHeight="1" x14ac:dyDescent="0.25">
      <c r="A143" s="189" t="s">
        <v>509</v>
      </c>
      <c r="B143" s="182">
        <v>35</v>
      </c>
      <c r="C143" s="211">
        <v>35.729999999999997</v>
      </c>
      <c r="D143" s="211"/>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c r="AV143" s="182"/>
      <c r="AW143" s="182"/>
      <c r="AX143" s="182"/>
      <c r="AY143" s="182"/>
      <c r="AZ143" s="182"/>
      <c r="BA143" s="182"/>
      <c r="BB143" s="182"/>
      <c r="BC143" s="182"/>
      <c r="BD143" s="182"/>
      <c r="BE143" s="182"/>
      <c r="BF143" s="182"/>
      <c r="BG143" s="182"/>
      <c r="BH143" s="182"/>
      <c r="BI143" s="182"/>
      <c r="BJ143" s="182"/>
      <c r="BK143" s="182"/>
      <c r="BL143" s="182"/>
      <c r="BM143" s="182"/>
      <c r="BN143" s="182"/>
      <c r="BO143" s="182"/>
      <c r="BP143" s="182"/>
      <c r="BQ143" s="182"/>
      <c r="BR143" s="182"/>
      <c r="BS143" s="182"/>
      <c r="BT143" s="182"/>
      <c r="BU143" s="182"/>
      <c r="BV143" s="182"/>
      <c r="BW143" s="182"/>
      <c r="BX143" s="182"/>
      <c r="BY143" s="182"/>
      <c r="BZ143" s="182"/>
      <c r="CA143" s="182"/>
      <c r="CB143" s="182"/>
      <c r="CC143" s="182"/>
      <c r="CD143" s="182"/>
      <c r="CE143" s="182"/>
      <c r="CF143" s="182"/>
      <c r="CG143" s="182"/>
      <c r="CH143" s="182"/>
      <c r="CI143" s="182"/>
      <c r="CJ143" s="182"/>
      <c r="CK143" s="182"/>
      <c r="CL143" s="182"/>
      <c r="CM143" s="182"/>
      <c r="CN143" s="182"/>
      <c r="CO143" s="182"/>
      <c r="CP143" s="182"/>
      <c r="CQ143" s="182"/>
      <c r="CR143" s="182"/>
      <c r="CS143" s="182"/>
      <c r="CT143" s="182"/>
      <c r="CU143" s="182"/>
      <c r="CV143" s="182"/>
      <c r="CW143" s="182"/>
      <c r="CX143" s="182"/>
      <c r="CY143" s="182"/>
      <c r="CZ143" s="182"/>
      <c r="DA143" s="182"/>
      <c r="DB143" s="182"/>
      <c r="DC143" s="182"/>
      <c r="DD143" s="182"/>
      <c r="DE143" s="182"/>
      <c r="DF143" s="182"/>
      <c r="DG143" s="182"/>
      <c r="DH143" s="182"/>
      <c r="DI143" s="182"/>
      <c r="DJ143" s="182"/>
      <c r="DK143" s="182"/>
    </row>
    <row r="144" spans="1:115" ht="30" customHeight="1" x14ac:dyDescent="0.25">
      <c r="A144" s="189" t="s">
        <v>511</v>
      </c>
      <c r="B144" s="182">
        <v>37.479999542236328</v>
      </c>
      <c r="C144" s="211">
        <v>41.15</v>
      </c>
      <c r="D144" s="211"/>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c r="AV144" s="182"/>
      <c r="AW144" s="182"/>
      <c r="AX144" s="182"/>
      <c r="AY144" s="182"/>
      <c r="AZ144" s="182"/>
      <c r="BA144" s="182"/>
      <c r="BB144" s="182"/>
      <c r="BC144" s="182"/>
      <c r="BD144" s="182"/>
      <c r="BE144" s="182"/>
      <c r="BF144" s="182"/>
      <c r="BG144" s="182"/>
      <c r="BH144" s="182"/>
      <c r="BI144" s="182"/>
      <c r="BJ144" s="182"/>
      <c r="BK144" s="182"/>
      <c r="BL144" s="182"/>
      <c r="BM144" s="182"/>
      <c r="BN144" s="182"/>
      <c r="BO144" s="182"/>
      <c r="BP144" s="182"/>
      <c r="BQ144" s="182"/>
      <c r="BR144" s="182"/>
      <c r="BS144" s="182"/>
      <c r="BT144" s="182"/>
      <c r="BU144" s="182"/>
      <c r="BV144" s="182"/>
      <c r="BW144" s="182"/>
      <c r="BX144" s="182"/>
      <c r="BY144" s="182"/>
      <c r="BZ144" s="182"/>
      <c r="CA144" s="182"/>
      <c r="CB144" s="182"/>
      <c r="CC144" s="182"/>
      <c r="CD144" s="182"/>
      <c r="CE144" s="182"/>
      <c r="CF144" s="182"/>
      <c r="CG144" s="182"/>
      <c r="CH144" s="182"/>
      <c r="CI144" s="182"/>
      <c r="CJ144" s="182"/>
      <c r="CK144" s="182"/>
      <c r="CL144" s="182"/>
      <c r="CM144" s="182"/>
      <c r="CN144" s="182"/>
      <c r="CO144" s="182"/>
      <c r="CP144" s="182"/>
      <c r="CQ144" s="182"/>
      <c r="CR144" s="182"/>
      <c r="CS144" s="182"/>
      <c r="CT144" s="182"/>
      <c r="CU144" s="182"/>
      <c r="CV144" s="182"/>
      <c r="CW144" s="182"/>
      <c r="CX144" s="182"/>
      <c r="CY144" s="182"/>
      <c r="CZ144" s="182"/>
      <c r="DA144" s="182"/>
      <c r="DB144" s="182"/>
      <c r="DC144" s="182"/>
      <c r="DD144" s="182"/>
      <c r="DE144" s="182"/>
      <c r="DF144" s="182"/>
      <c r="DG144" s="182"/>
      <c r="DH144" s="182"/>
      <c r="DI144" s="182"/>
      <c r="DJ144" s="182"/>
      <c r="DK144" s="182"/>
    </row>
    <row r="145" spans="1:115" ht="30" customHeight="1" x14ac:dyDescent="0.25">
      <c r="A145" s="189" t="s">
        <v>513</v>
      </c>
      <c r="B145" s="182">
        <v>37.020000457763672</v>
      </c>
      <c r="C145" s="211">
        <v>37.1</v>
      </c>
      <c r="D145" s="211"/>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c r="AV145" s="182"/>
      <c r="AW145" s="182"/>
      <c r="AX145" s="182"/>
      <c r="AY145" s="182"/>
      <c r="AZ145" s="182"/>
      <c r="BA145" s="182"/>
      <c r="BB145" s="182"/>
      <c r="BC145" s="182"/>
      <c r="BD145" s="182"/>
      <c r="BE145" s="182"/>
      <c r="BF145" s="182"/>
      <c r="BG145" s="182"/>
      <c r="BH145" s="182"/>
      <c r="BI145" s="182"/>
      <c r="BJ145" s="182"/>
      <c r="BK145" s="182"/>
      <c r="BL145" s="182"/>
      <c r="BM145" s="182"/>
      <c r="BN145" s="182"/>
      <c r="BO145" s="182"/>
      <c r="BP145" s="182"/>
      <c r="BQ145" s="182"/>
      <c r="BR145" s="182"/>
      <c r="BS145" s="182"/>
      <c r="BT145" s="182"/>
      <c r="BU145" s="182"/>
      <c r="BV145" s="182"/>
      <c r="BW145" s="182"/>
      <c r="BX145" s="182"/>
      <c r="BY145" s="182"/>
      <c r="BZ145" s="182"/>
      <c r="CA145" s="182"/>
      <c r="CB145" s="182"/>
      <c r="CC145" s="182"/>
      <c r="CD145" s="182"/>
      <c r="CE145" s="182"/>
      <c r="CF145" s="182"/>
      <c r="CG145" s="182"/>
      <c r="CH145" s="182"/>
      <c r="CI145" s="182"/>
      <c r="CJ145" s="182"/>
      <c r="CK145" s="182"/>
      <c r="CL145" s="182"/>
      <c r="CM145" s="182"/>
      <c r="CN145" s="182"/>
      <c r="CO145" s="182"/>
      <c r="CP145" s="182"/>
      <c r="CQ145" s="182"/>
      <c r="CR145" s="182"/>
      <c r="CS145" s="182"/>
      <c r="CT145" s="182"/>
      <c r="CU145" s="182"/>
      <c r="CV145" s="182"/>
      <c r="CW145" s="182"/>
      <c r="CX145" s="182"/>
      <c r="CY145" s="182"/>
      <c r="CZ145" s="182"/>
      <c r="DA145" s="182"/>
      <c r="DB145" s="182"/>
      <c r="DC145" s="182"/>
      <c r="DD145" s="182"/>
      <c r="DE145" s="182"/>
      <c r="DF145" s="182"/>
      <c r="DG145" s="182"/>
      <c r="DH145" s="182"/>
      <c r="DI145" s="182"/>
      <c r="DJ145" s="182"/>
      <c r="DK145" s="182"/>
    </row>
    <row r="146" spans="1:115" ht="30" customHeight="1" x14ac:dyDescent="0.25">
      <c r="A146" s="189" t="s">
        <v>515</v>
      </c>
      <c r="B146" s="182">
        <v>29.930000305175781</v>
      </c>
      <c r="C146" s="211">
        <v>30.63</v>
      </c>
      <c r="D146" s="211"/>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c r="AV146" s="182"/>
      <c r="AW146" s="182"/>
      <c r="AX146" s="182"/>
      <c r="AY146" s="182"/>
      <c r="AZ146" s="182"/>
      <c r="BA146" s="182"/>
      <c r="BB146" s="182"/>
      <c r="BC146" s="182"/>
      <c r="BD146" s="182"/>
      <c r="BE146" s="182"/>
      <c r="BF146" s="182"/>
      <c r="BG146" s="182"/>
      <c r="BH146" s="182"/>
      <c r="BI146" s="182"/>
      <c r="BJ146" s="182"/>
      <c r="BK146" s="182"/>
      <c r="BL146" s="182"/>
      <c r="BM146" s="182"/>
      <c r="BN146" s="182"/>
      <c r="BO146" s="182"/>
      <c r="BP146" s="182"/>
      <c r="BQ146" s="182"/>
      <c r="BR146" s="182"/>
      <c r="BS146" s="182"/>
      <c r="BT146" s="182"/>
      <c r="BU146" s="182"/>
      <c r="BV146" s="182"/>
      <c r="BW146" s="182"/>
      <c r="BX146" s="182"/>
      <c r="BY146" s="182"/>
      <c r="BZ146" s="182"/>
      <c r="CA146" s="182"/>
      <c r="CB146" s="182"/>
      <c r="CC146" s="182"/>
      <c r="CD146" s="182"/>
      <c r="CE146" s="182"/>
      <c r="CF146" s="182"/>
      <c r="CG146" s="182"/>
      <c r="CH146" s="182"/>
      <c r="CI146" s="182"/>
      <c r="CJ146" s="182"/>
      <c r="CK146" s="182"/>
      <c r="CL146" s="182"/>
      <c r="CM146" s="182"/>
      <c r="CN146" s="182"/>
      <c r="CO146" s="182"/>
      <c r="CP146" s="182"/>
      <c r="CQ146" s="182"/>
      <c r="CR146" s="182"/>
      <c r="CS146" s="182"/>
      <c r="CT146" s="182"/>
      <c r="CU146" s="182"/>
      <c r="CV146" s="182"/>
      <c r="CW146" s="182"/>
      <c r="CX146" s="182"/>
      <c r="CY146" s="182"/>
      <c r="CZ146" s="182"/>
      <c r="DA146" s="182"/>
      <c r="DB146" s="182"/>
      <c r="DC146" s="182"/>
      <c r="DD146" s="182"/>
      <c r="DE146" s="182"/>
      <c r="DF146" s="182"/>
      <c r="DG146" s="182"/>
      <c r="DH146" s="182"/>
      <c r="DI146" s="182"/>
      <c r="DJ146" s="182"/>
      <c r="DK146" s="182"/>
    </row>
    <row r="147" spans="1:115" ht="30" customHeight="1" x14ac:dyDescent="0.25">
      <c r="A147" s="189" t="s">
        <v>227</v>
      </c>
      <c r="B147" s="182">
        <v>8.4650001525878906</v>
      </c>
      <c r="C147" s="211">
        <v>8.31</v>
      </c>
      <c r="D147" s="211"/>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c r="AV147" s="182"/>
      <c r="AW147" s="182"/>
      <c r="AX147" s="182"/>
      <c r="AY147" s="182"/>
      <c r="AZ147" s="182"/>
      <c r="BA147" s="182"/>
      <c r="BB147" s="182"/>
      <c r="BC147" s="182"/>
      <c r="BD147" s="182"/>
      <c r="BE147" s="182"/>
      <c r="BF147" s="182"/>
      <c r="BG147" s="182"/>
      <c r="BH147" s="182"/>
      <c r="BI147" s="182"/>
      <c r="BJ147" s="182"/>
      <c r="BK147" s="182"/>
      <c r="BL147" s="182"/>
      <c r="BM147" s="182"/>
      <c r="BN147" s="182"/>
      <c r="BO147" s="182"/>
      <c r="BP147" s="182"/>
      <c r="BQ147" s="182"/>
      <c r="BR147" s="182"/>
      <c r="BS147" s="182"/>
      <c r="BT147" s="182"/>
      <c r="BU147" s="182"/>
      <c r="BV147" s="182"/>
      <c r="BW147" s="182"/>
      <c r="BX147" s="182"/>
      <c r="BY147" s="182"/>
      <c r="BZ147" s="182"/>
      <c r="CA147" s="182"/>
      <c r="CB147" s="182"/>
      <c r="CC147" s="182"/>
      <c r="CD147" s="182"/>
      <c r="CE147" s="182"/>
      <c r="CF147" s="182"/>
      <c r="CG147" s="182"/>
      <c r="CH147" s="182"/>
      <c r="CI147" s="182"/>
      <c r="CJ147" s="182"/>
      <c r="CK147" s="182"/>
      <c r="CL147" s="182"/>
      <c r="CM147" s="182"/>
      <c r="CN147" s="182"/>
      <c r="CO147" s="182"/>
      <c r="CP147" s="182"/>
      <c r="CQ147" s="182"/>
      <c r="CR147" s="182"/>
      <c r="CS147" s="182"/>
      <c r="CT147" s="182"/>
      <c r="CU147" s="182"/>
      <c r="CV147" s="182"/>
      <c r="CW147" s="182"/>
      <c r="CX147" s="182"/>
      <c r="CY147" s="182"/>
      <c r="CZ147" s="182"/>
      <c r="DA147" s="182"/>
      <c r="DB147" s="182"/>
      <c r="DC147" s="182"/>
      <c r="DD147" s="182"/>
      <c r="DE147" s="182"/>
      <c r="DF147" s="182"/>
      <c r="DG147" s="182"/>
      <c r="DH147" s="182"/>
      <c r="DI147" s="182"/>
      <c r="DJ147" s="182"/>
      <c r="DK147" s="182"/>
    </row>
    <row r="148" spans="1:115" ht="30" customHeight="1" x14ac:dyDescent="0.25">
      <c r="A148" s="189" t="s">
        <v>935</v>
      </c>
      <c r="B148" s="182">
        <v>50.270000457763672</v>
      </c>
      <c r="C148" s="211">
        <v>51.15</v>
      </c>
      <c r="D148" s="211"/>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c r="AV148" s="182"/>
      <c r="AW148" s="182"/>
      <c r="AX148" s="182"/>
      <c r="AY148" s="182"/>
      <c r="AZ148" s="182"/>
      <c r="BA148" s="182"/>
      <c r="BB148" s="182"/>
      <c r="BC148" s="182"/>
      <c r="BD148" s="182"/>
      <c r="BE148" s="182"/>
      <c r="BF148" s="182"/>
      <c r="BG148" s="182"/>
      <c r="BH148" s="182"/>
      <c r="BI148" s="182"/>
      <c r="BJ148" s="182"/>
      <c r="BK148" s="182"/>
      <c r="BL148" s="182"/>
      <c r="BM148" s="182"/>
      <c r="BN148" s="182"/>
      <c r="BO148" s="182"/>
      <c r="BP148" s="182"/>
      <c r="BQ148" s="182"/>
      <c r="BR148" s="182"/>
      <c r="BS148" s="182"/>
      <c r="BT148" s="182"/>
      <c r="BU148" s="182"/>
      <c r="BV148" s="182"/>
      <c r="BW148" s="182"/>
      <c r="BX148" s="182"/>
      <c r="BY148" s="182"/>
      <c r="BZ148" s="182"/>
      <c r="CA148" s="182"/>
      <c r="CB148" s="182"/>
      <c r="CC148" s="182"/>
      <c r="CD148" s="182"/>
      <c r="CE148" s="182"/>
      <c r="CF148" s="182"/>
      <c r="CG148" s="182"/>
      <c r="CH148" s="182"/>
      <c r="CI148" s="182"/>
      <c r="CJ148" s="182"/>
      <c r="CK148" s="182"/>
      <c r="CL148" s="182"/>
      <c r="CM148" s="182"/>
      <c r="CN148" s="182"/>
      <c r="CO148" s="182"/>
      <c r="CP148" s="182"/>
      <c r="CQ148" s="182"/>
      <c r="CR148" s="182"/>
      <c r="CS148" s="182"/>
      <c r="CT148" s="182"/>
      <c r="CU148" s="182"/>
      <c r="CV148" s="182"/>
      <c r="CW148" s="182"/>
      <c r="CX148" s="182"/>
      <c r="CY148" s="182"/>
      <c r="CZ148" s="182"/>
      <c r="DA148" s="182"/>
      <c r="DB148" s="182"/>
      <c r="DC148" s="182"/>
      <c r="DD148" s="182"/>
      <c r="DE148" s="182"/>
      <c r="DF148" s="182"/>
      <c r="DG148" s="182"/>
      <c r="DH148" s="182"/>
      <c r="DI148" s="182"/>
      <c r="DJ148" s="182"/>
      <c r="DK148" s="182"/>
    </row>
    <row r="149" spans="1:115" ht="30" customHeight="1" x14ac:dyDescent="0.25">
      <c r="A149" s="189" t="s">
        <v>945</v>
      </c>
      <c r="B149" s="182">
        <v>6.2199997901916504</v>
      </c>
      <c r="C149" s="211">
        <v>5.96</v>
      </c>
      <c r="D149" s="211"/>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c r="AV149" s="182"/>
      <c r="AW149" s="182"/>
      <c r="AX149" s="182"/>
      <c r="AY149" s="182"/>
      <c r="AZ149" s="182"/>
      <c r="BA149" s="182"/>
      <c r="BB149" s="182"/>
      <c r="BC149" s="182"/>
      <c r="BD149" s="182"/>
      <c r="BE149" s="182"/>
      <c r="BF149" s="182"/>
      <c r="BG149" s="182"/>
      <c r="BH149" s="182"/>
      <c r="BI149" s="182"/>
      <c r="BJ149" s="182"/>
      <c r="BK149" s="182"/>
      <c r="BL149" s="182"/>
      <c r="BM149" s="182"/>
      <c r="BN149" s="182"/>
      <c r="BO149" s="182"/>
      <c r="BP149" s="182"/>
      <c r="BQ149" s="182"/>
      <c r="BR149" s="182"/>
      <c r="BS149" s="182"/>
      <c r="BT149" s="182"/>
      <c r="BU149" s="182"/>
      <c r="BV149" s="182"/>
      <c r="BW149" s="182"/>
      <c r="BX149" s="182"/>
      <c r="BY149" s="182"/>
      <c r="BZ149" s="182"/>
      <c r="CA149" s="182"/>
      <c r="CB149" s="182"/>
      <c r="CC149" s="182"/>
      <c r="CD149" s="182"/>
      <c r="CE149" s="182"/>
      <c r="CF149" s="182"/>
      <c r="CG149" s="182"/>
      <c r="CH149" s="182"/>
      <c r="CI149" s="182"/>
      <c r="CJ149" s="182"/>
      <c r="CK149" s="182"/>
      <c r="CL149" s="182"/>
      <c r="CM149" s="182"/>
      <c r="CN149" s="182"/>
      <c r="CO149" s="182"/>
      <c r="CP149" s="182"/>
      <c r="CQ149" s="182"/>
      <c r="CR149" s="182"/>
      <c r="CS149" s="182"/>
      <c r="CT149" s="182"/>
      <c r="CU149" s="182"/>
      <c r="CV149" s="182"/>
      <c r="CW149" s="182"/>
      <c r="CX149" s="182"/>
      <c r="CY149" s="182"/>
      <c r="CZ149" s="182"/>
      <c r="DA149" s="182"/>
      <c r="DB149" s="182"/>
      <c r="DC149" s="182"/>
      <c r="DD149" s="182"/>
      <c r="DE149" s="182"/>
      <c r="DF149" s="182"/>
      <c r="DG149" s="182"/>
      <c r="DH149" s="182"/>
      <c r="DI149" s="182"/>
      <c r="DJ149" s="182"/>
      <c r="DK149" s="182"/>
    </row>
    <row r="150" spans="1:115" ht="30" customHeight="1" x14ac:dyDescent="0.25">
      <c r="A150" s="189" t="s">
        <v>520</v>
      </c>
      <c r="B150" s="182">
        <v>28.159999847412109</v>
      </c>
      <c r="C150" s="211">
        <v>28.25</v>
      </c>
      <c r="D150" s="211"/>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c r="AV150" s="182"/>
      <c r="AW150" s="182"/>
      <c r="AX150" s="182"/>
      <c r="AY150" s="182"/>
      <c r="AZ150" s="182"/>
      <c r="BA150" s="182"/>
      <c r="BB150" s="182"/>
      <c r="BC150" s="182"/>
      <c r="BD150" s="182"/>
      <c r="BE150" s="182"/>
      <c r="BF150" s="182"/>
      <c r="BG150" s="182"/>
      <c r="BH150" s="182"/>
      <c r="BI150" s="182"/>
      <c r="BJ150" s="182"/>
      <c r="BK150" s="182"/>
      <c r="BL150" s="182"/>
      <c r="BM150" s="182"/>
      <c r="BN150" s="182"/>
      <c r="BO150" s="182"/>
      <c r="BP150" s="182"/>
      <c r="BQ150" s="182"/>
      <c r="BR150" s="182"/>
      <c r="BS150" s="182"/>
      <c r="BT150" s="182"/>
      <c r="BU150" s="182"/>
      <c r="BV150" s="182"/>
      <c r="BW150" s="182"/>
      <c r="BX150" s="182"/>
      <c r="BY150" s="182"/>
      <c r="BZ150" s="182"/>
      <c r="CA150" s="182"/>
      <c r="CB150" s="182"/>
      <c r="CC150" s="182"/>
      <c r="CD150" s="182"/>
      <c r="CE150" s="182"/>
      <c r="CF150" s="182"/>
      <c r="CG150" s="182"/>
      <c r="CH150" s="182"/>
      <c r="CI150" s="182"/>
      <c r="CJ150" s="182"/>
      <c r="CK150" s="182"/>
      <c r="CL150" s="182"/>
      <c r="CM150" s="182"/>
      <c r="CN150" s="182"/>
      <c r="CO150" s="182"/>
      <c r="CP150" s="182"/>
      <c r="CQ150" s="182"/>
      <c r="CR150" s="182"/>
      <c r="CS150" s="182"/>
      <c r="CT150" s="182"/>
      <c r="CU150" s="182"/>
      <c r="CV150" s="182"/>
      <c r="CW150" s="182"/>
      <c r="CX150" s="182"/>
      <c r="CY150" s="182"/>
      <c r="CZ150" s="182"/>
      <c r="DA150" s="182"/>
      <c r="DB150" s="182"/>
      <c r="DC150" s="182"/>
      <c r="DD150" s="182"/>
      <c r="DE150" s="182"/>
      <c r="DF150" s="182"/>
      <c r="DG150" s="182"/>
      <c r="DH150" s="182"/>
      <c r="DI150" s="182"/>
      <c r="DJ150" s="182"/>
      <c r="DK150" s="182"/>
    </row>
    <row r="151" spans="1:115" ht="30" customHeight="1" x14ac:dyDescent="0.25">
      <c r="A151" s="189" t="s">
        <v>250</v>
      </c>
      <c r="B151" s="182">
        <v>35.639999389648438</v>
      </c>
      <c r="C151" s="211">
        <v>36.04</v>
      </c>
      <c r="D151" s="211"/>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c r="AV151" s="182"/>
      <c r="AW151" s="182"/>
      <c r="AX151" s="182"/>
      <c r="AY151" s="182"/>
      <c r="AZ151" s="182"/>
      <c r="BA151" s="182"/>
      <c r="BB151" s="182"/>
      <c r="BC151" s="182"/>
      <c r="BD151" s="182"/>
      <c r="BE151" s="182"/>
      <c r="BF151" s="182"/>
      <c r="BG151" s="182"/>
      <c r="BH151" s="182"/>
      <c r="BI151" s="182"/>
      <c r="BJ151" s="182"/>
      <c r="BK151" s="182"/>
      <c r="BL151" s="182"/>
      <c r="BM151" s="182"/>
      <c r="BN151" s="182"/>
      <c r="BO151" s="182"/>
      <c r="BP151" s="182"/>
      <c r="BQ151" s="182"/>
      <c r="BR151" s="182"/>
      <c r="BS151" s="182"/>
      <c r="BT151" s="182"/>
      <c r="BU151" s="182"/>
      <c r="BV151" s="182"/>
      <c r="BW151" s="182"/>
      <c r="BX151" s="182"/>
      <c r="BY151" s="182"/>
      <c r="BZ151" s="182"/>
      <c r="CA151" s="182"/>
      <c r="CB151" s="182"/>
      <c r="CC151" s="182"/>
      <c r="CD151" s="182"/>
      <c r="CE151" s="182"/>
      <c r="CF151" s="182"/>
      <c r="CG151" s="182"/>
      <c r="CH151" s="182"/>
      <c r="CI151" s="182"/>
      <c r="CJ151" s="182"/>
      <c r="CK151" s="182"/>
      <c r="CL151" s="182"/>
      <c r="CM151" s="182"/>
      <c r="CN151" s="182"/>
      <c r="CO151" s="182"/>
      <c r="CP151" s="182"/>
      <c r="CQ151" s="182"/>
      <c r="CR151" s="182"/>
      <c r="CS151" s="182"/>
      <c r="CT151" s="182"/>
      <c r="CU151" s="182"/>
      <c r="CV151" s="182"/>
      <c r="CW151" s="182"/>
      <c r="CX151" s="182"/>
      <c r="CY151" s="182"/>
      <c r="CZ151" s="182"/>
      <c r="DA151" s="182"/>
      <c r="DB151" s="182"/>
      <c r="DC151" s="182"/>
      <c r="DD151" s="182"/>
      <c r="DE151" s="182"/>
      <c r="DF151" s="182"/>
      <c r="DG151" s="182"/>
      <c r="DH151" s="182"/>
      <c r="DI151" s="182"/>
      <c r="DJ151" s="182"/>
      <c r="DK151" s="182"/>
    </row>
    <row r="152" spans="1:115" ht="30" customHeight="1" x14ac:dyDescent="0.25">
      <c r="A152" s="189" t="s">
        <v>523</v>
      </c>
      <c r="B152" s="182">
        <v>17.920000076293945</v>
      </c>
      <c r="C152" s="211">
        <v>18.010000000000002</v>
      </c>
      <c r="D152" s="211"/>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c r="AV152" s="182"/>
      <c r="AW152" s="182"/>
      <c r="AX152" s="182"/>
      <c r="AY152" s="182"/>
      <c r="AZ152" s="182"/>
      <c r="BA152" s="182"/>
      <c r="BB152" s="182"/>
      <c r="BC152" s="182"/>
      <c r="BD152" s="182"/>
      <c r="BE152" s="182"/>
      <c r="BF152" s="182"/>
      <c r="BG152" s="182"/>
      <c r="BH152" s="182"/>
      <c r="BI152" s="182"/>
      <c r="BJ152" s="182"/>
      <c r="BK152" s="182"/>
      <c r="BL152" s="182"/>
      <c r="BM152" s="182"/>
      <c r="BN152" s="182"/>
      <c r="BO152" s="182"/>
      <c r="BP152" s="182"/>
      <c r="BQ152" s="182"/>
      <c r="BR152" s="182"/>
      <c r="BS152" s="182"/>
      <c r="BT152" s="182"/>
      <c r="BU152" s="182"/>
      <c r="BV152" s="182"/>
      <c r="BW152" s="182"/>
      <c r="BX152" s="182"/>
      <c r="BY152" s="182"/>
      <c r="BZ152" s="182"/>
      <c r="CA152" s="182"/>
      <c r="CB152" s="182"/>
      <c r="CC152" s="182"/>
      <c r="CD152" s="182"/>
      <c r="CE152" s="182"/>
      <c r="CF152" s="182"/>
      <c r="CG152" s="182"/>
      <c r="CH152" s="182"/>
      <c r="CI152" s="182"/>
      <c r="CJ152" s="182"/>
      <c r="CK152" s="182"/>
      <c r="CL152" s="182"/>
      <c r="CM152" s="182"/>
      <c r="CN152" s="182"/>
      <c r="CO152" s="182"/>
      <c r="CP152" s="182"/>
      <c r="CQ152" s="182"/>
      <c r="CR152" s="182"/>
      <c r="CS152" s="182"/>
      <c r="CT152" s="182"/>
      <c r="CU152" s="182"/>
      <c r="CV152" s="182"/>
      <c r="CW152" s="182"/>
      <c r="CX152" s="182"/>
      <c r="CY152" s="182"/>
      <c r="CZ152" s="182"/>
      <c r="DA152" s="182"/>
      <c r="DB152" s="182"/>
      <c r="DC152" s="182"/>
      <c r="DD152" s="182"/>
      <c r="DE152" s="182"/>
      <c r="DF152" s="182"/>
      <c r="DG152" s="182"/>
      <c r="DH152" s="182"/>
      <c r="DI152" s="182"/>
      <c r="DJ152" s="182"/>
      <c r="DK152" s="182"/>
    </row>
    <row r="153" spans="1:115" ht="30" customHeight="1" x14ac:dyDescent="0.25">
      <c r="A153" s="189" t="s">
        <v>525</v>
      </c>
      <c r="B153" s="182">
        <v>142.71000671386719</v>
      </c>
      <c r="C153" s="211">
        <v>143</v>
      </c>
      <c r="D153" s="211"/>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c r="AV153" s="182"/>
      <c r="AW153" s="182"/>
      <c r="AX153" s="182"/>
      <c r="AY153" s="182"/>
      <c r="AZ153" s="182"/>
      <c r="BA153" s="182"/>
      <c r="BB153" s="182"/>
      <c r="BC153" s="182"/>
      <c r="BD153" s="182"/>
      <c r="BE153" s="182"/>
      <c r="BF153" s="182"/>
      <c r="BG153" s="182"/>
      <c r="BH153" s="182"/>
      <c r="BI153" s="182"/>
      <c r="BJ153" s="182"/>
      <c r="BK153" s="182"/>
      <c r="BL153" s="182"/>
      <c r="BM153" s="182"/>
      <c r="BN153" s="182"/>
      <c r="BO153" s="182"/>
      <c r="BP153" s="182"/>
      <c r="BQ153" s="182"/>
      <c r="BR153" s="182"/>
      <c r="BS153" s="182"/>
      <c r="BT153" s="182"/>
      <c r="BU153" s="182"/>
      <c r="BV153" s="182"/>
      <c r="BW153" s="182"/>
      <c r="BX153" s="182"/>
      <c r="BY153" s="182"/>
      <c r="BZ153" s="182"/>
      <c r="CA153" s="182"/>
      <c r="CB153" s="182"/>
      <c r="CC153" s="182"/>
      <c r="CD153" s="182"/>
      <c r="CE153" s="182"/>
      <c r="CF153" s="182"/>
      <c r="CG153" s="182"/>
      <c r="CH153" s="182"/>
      <c r="CI153" s="182"/>
      <c r="CJ153" s="182"/>
      <c r="CK153" s="182"/>
      <c r="CL153" s="182"/>
      <c r="CM153" s="182"/>
      <c r="CN153" s="182"/>
      <c r="CO153" s="182"/>
      <c r="CP153" s="182"/>
      <c r="CQ153" s="182"/>
      <c r="CR153" s="182"/>
      <c r="CS153" s="182"/>
      <c r="CT153" s="182"/>
      <c r="CU153" s="182"/>
      <c r="CV153" s="182"/>
      <c r="CW153" s="182"/>
      <c r="CX153" s="182"/>
      <c r="CY153" s="182"/>
      <c r="CZ153" s="182"/>
      <c r="DA153" s="182"/>
      <c r="DB153" s="182"/>
      <c r="DC153" s="182"/>
      <c r="DD153" s="182"/>
      <c r="DE153" s="182"/>
      <c r="DF153" s="182"/>
      <c r="DG153" s="182"/>
      <c r="DH153" s="182"/>
      <c r="DI153" s="182"/>
      <c r="DJ153" s="182"/>
      <c r="DK153" s="182"/>
    </row>
    <row r="154" spans="1:115" ht="30" customHeight="1" x14ac:dyDescent="0.25">
      <c r="A154" s="189" t="s">
        <v>234</v>
      </c>
      <c r="B154" s="182">
        <v>113.45999908447266</v>
      </c>
      <c r="C154" s="211">
        <v>113.87</v>
      </c>
      <c r="D154" s="211"/>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c r="AV154" s="182"/>
      <c r="AW154" s="182"/>
      <c r="AX154" s="182"/>
      <c r="AY154" s="182"/>
      <c r="AZ154" s="182"/>
      <c r="BA154" s="182"/>
      <c r="BB154" s="182"/>
      <c r="BC154" s="182"/>
      <c r="BD154" s="182"/>
      <c r="BE154" s="182"/>
      <c r="BF154" s="182"/>
      <c r="BG154" s="182"/>
      <c r="BH154" s="182"/>
      <c r="BI154" s="182"/>
      <c r="BJ154" s="182"/>
      <c r="BK154" s="182"/>
      <c r="BL154" s="182"/>
      <c r="BM154" s="182"/>
      <c r="BN154" s="182"/>
      <c r="BO154" s="182"/>
      <c r="BP154" s="182"/>
      <c r="BQ154" s="182"/>
      <c r="BR154" s="182"/>
      <c r="BS154" s="182"/>
      <c r="BT154" s="182"/>
      <c r="BU154" s="182"/>
      <c r="BV154" s="182"/>
      <c r="BW154" s="182"/>
      <c r="BX154" s="182"/>
      <c r="BY154" s="182"/>
      <c r="BZ154" s="182"/>
      <c r="CA154" s="182"/>
      <c r="CB154" s="182"/>
      <c r="CC154" s="182"/>
      <c r="CD154" s="182"/>
      <c r="CE154" s="182"/>
      <c r="CF154" s="182"/>
      <c r="CG154" s="182"/>
      <c r="CH154" s="182"/>
      <c r="CI154" s="182"/>
      <c r="CJ154" s="182"/>
      <c r="CK154" s="182"/>
      <c r="CL154" s="182"/>
      <c r="CM154" s="182"/>
      <c r="CN154" s="182"/>
      <c r="CO154" s="182"/>
      <c r="CP154" s="182"/>
      <c r="CQ154" s="182"/>
      <c r="CR154" s="182"/>
      <c r="CS154" s="182"/>
      <c r="CT154" s="182"/>
      <c r="CU154" s="182"/>
      <c r="CV154" s="182"/>
      <c r="CW154" s="182"/>
      <c r="CX154" s="182"/>
      <c r="CY154" s="182"/>
      <c r="CZ154" s="182"/>
      <c r="DA154" s="182"/>
      <c r="DB154" s="182"/>
      <c r="DC154" s="182"/>
      <c r="DD154" s="182"/>
      <c r="DE154" s="182"/>
      <c r="DF154" s="182"/>
      <c r="DG154" s="182"/>
      <c r="DH154" s="182"/>
      <c r="DI154" s="182"/>
      <c r="DJ154" s="182"/>
      <c r="DK154" s="182"/>
    </row>
    <row r="155" spans="1:115" ht="30" customHeight="1" x14ac:dyDescent="0.25">
      <c r="A155" s="189" t="s">
        <v>527</v>
      </c>
      <c r="B155" s="182">
        <v>404.57998657226563</v>
      </c>
      <c r="C155" s="211">
        <v>418.12</v>
      </c>
      <c r="D155" s="211"/>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c r="AV155" s="182"/>
      <c r="AW155" s="182"/>
      <c r="AX155" s="182"/>
      <c r="AY155" s="182"/>
      <c r="AZ155" s="182"/>
      <c r="BA155" s="182"/>
      <c r="BB155" s="182"/>
      <c r="BC155" s="182"/>
      <c r="BD155" s="182"/>
      <c r="BE155" s="182"/>
      <c r="BF155" s="182"/>
      <c r="BG155" s="182"/>
      <c r="BH155" s="182"/>
      <c r="BI155" s="182"/>
      <c r="BJ155" s="182"/>
      <c r="BK155" s="182"/>
      <c r="BL155" s="182"/>
      <c r="BM155" s="182"/>
      <c r="BN155" s="182"/>
      <c r="BO155" s="182"/>
      <c r="BP155" s="182"/>
      <c r="BQ155" s="182"/>
      <c r="BR155" s="182"/>
      <c r="BS155" s="182"/>
      <c r="BT155" s="182"/>
      <c r="BU155" s="182"/>
      <c r="BV155" s="182"/>
      <c r="BW155" s="182"/>
      <c r="BX155" s="182"/>
      <c r="BY155" s="182"/>
      <c r="BZ155" s="182"/>
      <c r="CA155" s="182"/>
      <c r="CB155" s="182"/>
      <c r="CC155" s="182"/>
      <c r="CD155" s="182"/>
      <c r="CE155" s="182"/>
      <c r="CF155" s="182"/>
      <c r="CG155" s="182"/>
      <c r="CH155" s="182"/>
      <c r="CI155" s="182"/>
      <c r="CJ155" s="182"/>
      <c r="CK155" s="182"/>
      <c r="CL155" s="182"/>
      <c r="CM155" s="182"/>
      <c r="CN155" s="182"/>
      <c r="CO155" s="182"/>
      <c r="CP155" s="182"/>
      <c r="CQ155" s="182"/>
      <c r="CR155" s="182"/>
      <c r="CS155" s="182"/>
      <c r="CT155" s="182"/>
      <c r="CU155" s="182"/>
      <c r="CV155" s="182"/>
      <c r="CW155" s="182"/>
      <c r="CX155" s="182"/>
      <c r="CY155" s="182"/>
      <c r="CZ155" s="182"/>
      <c r="DA155" s="182"/>
      <c r="DB155" s="182"/>
      <c r="DC155" s="182"/>
      <c r="DD155" s="182"/>
      <c r="DE155" s="182"/>
      <c r="DF155" s="182"/>
      <c r="DG155" s="182"/>
      <c r="DH155" s="182"/>
      <c r="DI155" s="182"/>
      <c r="DJ155" s="182"/>
      <c r="DK155" s="182"/>
    </row>
    <row r="156" spans="1:115" ht="30" customHeight="1" x14ac:dyDescent="0.25">
      <c r="A156" s="189" t="s">
        <v>529</v>
      </c>
      <c r="B156" s="182">
        <v>23.059999465942383</v>
      </c>
      <c r="C156" s="211">
        <v>23.03</v>
      </c>
      <c r="D156" s="211"/>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c r="AV156" s="182"/>
      <c r="AW156" s="182"/>
      <c r="AX156" s="182"/>
      <c r="AY156" s="182"/>
      <c r="AZ156" s="182"/>
      <c r="BA156" s="182"/>
      <c r="BB156" s="182"/>
      <c r="BC156" s="182"/>
      <c r="BD156" s="182"/>
      <c r="BE156" s="182"/>
      <c r="BF156" s="182"/>
      <c r="BG156" s="182"/>
      <c r="BH156" s="182"/>
      <c r="BI156" s="182"/>
      <c r="BJ156" s="182"/>
      <c r="BK156" s="182"/>
      <c r="BL156" s="182"/>
      <c r="BM156" s="182"/>
      <c r="BN156" s="182"/>
      <c r="BO156" s="182"/>
      <c r="BP156" s="182"/>
      <c r="BQ156" s="182"/>
      <c r="BR156" s="182"/>
      <c r="BS156" s="182"/>
      <c r="BT156" s="182"/>
      <c r="BU156" s="182"/>
      <c r="BV156" s="182"/>
      <c r="BW156" s="182"/>
      <c r="BX156" s="182"/>
      <c r="BY156" s="182"/>
      <c r="BZ156" s="182"/>
      <c r="CA156" s="182"/>
      <c r="CB156" s="182"/>
      <c r="CC156" s="182"/>
      <c r="CD156" s="182"/>
      <c r="CE156" s="182"/>
      <c r="CF156" s="182"/>
      <c r="CG156" s="182"/>
      <c r="CH156" s="182"/>
      <c r="CI156" s="182"/>
      <c r="CJ156" s="182"/>
      <c r="CK156" s="182"/>
      <c r="CL156" s="182"/>
      <c r="CM156" s="182"/>
      <c r="CN156" s="182"/>
      <c r="CO156" s="182"/>
      <c r="CP156" s="182"/>
      <c r="CQ156" s="182"/>
      <c r="CR156" s="182"/>
      <c r="CS156" s="182"/>
      <c r="CT156" s="182"/>
      <c r="CU156" s="182"/>
      <c r="CV156" s="182"/>
      <c r="CW156" s="182"/>
      <c r="CX156" s="182"/>
      <c r="CY156" s="182"/>
      <c r="CZ156" s="182"/>
      <c r="DA156" s="182"/>
      <c r="DB156" s="182"/>
      <c r="DC156" s="182"/>
      <c r="DD156" s="182"/>
      <c r="DE156" s="182"/>
      <c r="DF156" s="182"/>
      <c r="DG156" s="182"/>
      <c r="DH156" s="182"/>
      <c r="DI156" s="182"/>
      <c r="DJ156" s="182"/>
      <c r="DK156" s="182"/>
    </row>
    <row r="157" spans="1:115" ht="30" customHeight="1" x14ac:dyDescent="0.25">
      <c r="A157" s="189" t="s">
        <v>530</v>
      </c>
      <c r="B157" s="182">
        <v>14.090000152587891</v>
      </c>
      <c r="C157" s="211">
        <v>13.89</v>
      </c>
      <c r="D157" s="211"/>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c r="AV157" s="182"/>
      <c r="AW157" s="182"/>
      <c r="AX157" s="182"/>
      <c r="AY157" s="182"/>
      <c r="AZ157" s="182"/>
      <c r="BA157" s="182"/>
      <c r="BB157" s="182"/>
      <c r="BC157" s="182"/>
      <c r="BD157" s="182"/>
      <c r="BE157" s="182"/>
      <c r="BF157" s="182"/>
      <c r="BG157" s="182"/>
      <c r="BH157" s="182"/>
      <c r="BI157" s="182"/>
      <c r="BJ157" s="182"/>
      <c r="BK157" s="182"/>
      <c r="BL157" s="182"/>
      <c r="BM157" s="182"/>
      <c r="BN157" s="182"/>
      <c r="BO157" s="182"/>
      <c r="BP157" s="182"/>
      <c r="BQ157" s="182"/>
      <c r="BR157" s="182"/>
      <c r="BS157" s="182"/>
      <c r="BT157" s="182"/>
      <c r="BU157" s="182"/>
      <c r="BV157" s="182"/>
      <c r="BW157" s="182"/>
      <c r="BX157" s="182"/>
      <c r="BY157" s="182"/>
      <c r="BZ157" s="182"/>
      <c r="CA157" s="182"/>
      <c r="CB157" s="182"/>
      <c r="CC157" s="182"/>
      <c r="CD157" s="182"/>
      <c r="CE157" s="182"/>
      <c r="CF157" s="182"/>
      <c r="CG157" s="182"/>
      <c r="CH157" s="182"/>
      <c r="CI157" s="182"/>
      <c r="CJ157" s="182"/>
      <c r="CK157" s="182"/>
      <c r="CL157" s="182"/>
      <c r="CM157" s="182"/>
      <c r="CN157" s="182"/>
      <c r="CO157" s="182"/>
      <c r="CP157" s="182"/>
      <c r="CQ157" s="182"/>
      <c r="CR157" s="182"/>
      <c r="CS157" s="182"/>
      <c r="CT157" s="182"/>
      <c r="CU157" s="182"/>
      <c r="CV157" s="182"/>
      <c r="CW157" s="182"/>
      <c r="CX157" s="182"/>
      <c r="CY157" s="182"/>
      <c r="CZ157" s="182"/>
      <c r="DA157" s="182"/>
      <c r="DB157" s="182"/>
      <c r="DC157" s="182"/>
      <c r="DD157" s="182"/>
      <c r="DE157" s="182"/>
      <c r="DF157" s="182"/>
      <c r="DG157" s="182"/>
      <c r="DH157" s="182"/>
      <c r="DI157" s="182"/>
      <c r="DJ157" s="182"/>
      <c r="DK157" s="182"/>
    </row>
    <row r="158" spans="1:115" ht="30" customHeight="1" x14ac:dyDescent="0.25">
      <c r="A158" s="189" t="s">
        <v>532</v>
      </c>
      <c r="B158" s="182">
        <v>96.55999755859375</v>
      </c>
      <c r="C158" s="211">
        <v>96.36</v>
      </c>
      <c r="D158" s="211"/>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c r="AV158" s="182"/>
      <c r="AW158" s="182"/>
      <c r="AX158" s="182"/>
      <c r="AY158" s="182"/>
      <c r="AZ158" s="182"/>
      <c r="BA158" s="182"/>
      <c r="BB158" s="182"/>
      <c r="BC158" s="182"/>
      <c r="BD158" s="182"/>
      <c r="BE158" s="182"/>
      <c r="BF158" s="182"/>
      <c r="BG158" s="182"/>
      <c r="BH158" s="182"/>
      <c r="BI158" s="182"/>
      <c r="BJ158" s="182"/>
      <c r="BK158" s="182"/>
      <c r="BL158" s="182"/>
      <c r="BM158" s="182"/>
      <c r="BN158" s="182"/>
      <c r="BO158" s="182"/>
      <c r="BP158" s="182"/>
      <c r="BQ158" s="182"/>
      <c r="BR158" s="182"/>
      <c r="BS158" s="182"/>
      <c r="BT158" s="182"/>
      <c r="BU158" s="182"/>
      <c r="BV158" s="182"/>
      <c r="BW158" s="182"/>
      <c r="BX158" s="182"/>
      <c r="BY158" s="182"/>
      <c r="BZ158" s="182"/>
      <c r="CA158" s="182"/>
      <c r="CB158" s="182"/>
      <c r="CC158" s="182"/>
      <c r="CD158" s="182"/>
      <c r="CE158" s="182"/>
      <c r="CF158" s="182"/>
      <c r="CG158" s="182"/>
      <c r="CH158" s="182"/>
      <c r="CI158" s="182"/>
      <c r="CJ158" s="182"/>
      <c r="CK158" s="182"/>
      <c r="CL158" s="182"/>
      <c r="CM158" s="182"/>
      <c r="CN158" s="182"/>
      <c r="CO158" s="182"/>
      <c r="CP158" s="182"/>
      <c r="CQ158" s="182"/>
      <c r="CR158" s="182"/>
      <c r="CS158" s="182"/>
      <c r="CT158" s="182"/>
      <c r="CU158" s="182"/>
      <c r="CV158" s="182"/>
      <c r="CW158" s="182"/>
      <c r="CX158" s="182"/>
      <c r="CY158" s="182"/>
      <c r="CZ158" s="182"/>
      <c r="DA158" s="182"/>
      <c r="DB158" s="182"/>
      <c r="DC158" s="182"/>
      <c r="DD158" s="182"/>
      <c r="DE158" s="182"/>
      <c r="DF158" s="182"/>
      <c r="DG158" s="182"/>
      <c r="DH158" s="182"/>
      <c r="DI158" s="182"/>
      <c r="DJ158" s="182"/>
      <c r="DK158" s="182"/>
    </row>
    <row r="159" spans="1:115" ht="30" customHeight="1" x14ac:dyDescent="0.25">
      <c r="A159" s="189" t="s">
        <v>235</v>
      </c>
      <c r="B159" s="182">
        <v>0.15000000596046448</v>
      </c>
      <c r="C159" s="211">
        <v>0.14499999999999999</v>
      </c>
      <c r="D159" s="211"/>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c r="AV159" s="182"/>
      <c r="AW159" s="182"/>
      <c r="AX159" s="182"/>
      <c r="AY159" s="182"/>
      <c r="AZ159" s="182"/>
      <c r="BA159" s="182"/>
      <c r="BB159" s="182"/>
      <c r="BC159" s="182"/>
      <c r="BD159" s="182"/>
      <c r="BE159" s="182"/>
      <c r="BF159" s="182"/>
      <c r="BG159" s="182"/>
      <c r="BH159" s="182"/>
      <c r="BI159" s="182"/>
      <c r="BJ159" s="182"/>
      <c r="BK159" s="182"/>
      <c r="BL159" s="182"/>
      <c r="BM159" s="182"/>
      <c r="BN159" s="182"/>
      <c r="BO159" s="182"/>
      <c r="BP159" s="182"/>
      <c r="BQ159" s="182"/>
      <c r="BR159" s="182"/>
      <c r="BS159" s="182"/>
      <c r="BT159" s="182"/>
      <c r="BU159" s="182"/>
      <c r="BV159" s="182"/>
      <c r="BW159" s="182"/>
      <c r="BX159" s="182"/>
      <c r="BY159" s="182"/>
      <c r="BZ159" s="182"/>
      <c r="CA159" s="182"/>
      <c r="CB159" s="182"/>
      <c r="CC159" s="182"/>
      <c r="CD159" s="182"/>
      <c r="CE159" s="182"/>
      <c r="CF159" s="182"/>
      <c r="CG159" s="182"/>
      <c r="CH159" s="182"/>
      <c r="CI159" s="182"/>
      <c r="CJ159" s="182"/>
      <c r="CK159" s="182"/>
      <c r="CL159" s="182"/>
      <c r="CM159" s="182"/>
      <c r="CN159" s="182"/>
      <c r="CO159" s="182"/>
      <c r="CP159" s="182"/>
      <c r="CQ159" s="182"/>
      <c r="CR159" s="182"/>
      <c r="CS159" s="182"/>
      <c r="CT159" s="182"/>
      <c r="CU159" s="182"/>
      <c r="CV159" s="182"/>
      <c r="CW159" s="182"/>
      <c r="CX159" s="182"/>
      <c r="CY159" s="182"/>
      <c r="CZ159" s="182"/>
      <c r="DA159" s="182"/>
      <c r="DB159" s="182"/>
      <c r="DC159" s="182"/>
      <c r="DD159" s="182"/>
      <c r="DE159" s="182"/>
      <c r="DF159" s="182"/>
      <c r="DG159" s="182"/>
      <c r="DH159" s="182"/>
      <c r="DI159" s="182"/>
      <c r="DJ159" s="182"/>
      <c r="DK159" s="182"/>
    </row>
    <row r="160" spans="1:115" ht="30" customHeight="1" x14ac:dyDescent="0.25">
      <c r="A160" s="189" t="s">
        <v>534</v>
      </c>
      <c r="B160" s="182">
        <v>87.05999755859375</v>
      </c>
      <c r="C160" s="211">
        <v>85.84</v>
      </c>
      <c r="D160" s="211"/>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c r="AV160" s="182"/>
      <c r="AW160" s="182"/>
      <c r="AX160" s="182"/>
      <c r="AY160" s="182"/>
      <c r="AZ160" s="182"/>
      <c r="BA160" s="182"/>
      <c r="BB160" s="182"/>
      <c r="BC160" s="182"/>
      <c r="BD160" s="182"/>
      <c r="BE160" s="182"/>
      <c r="BF160" s="182"/>
      <c r="BG160" s="182"/>
      <c r="BH160" s="182"/>
      <c r="BI160" s="182"/>
      <c r="BJ160" s="182"/>
      <c r="BK160" s="182"/>
      <c r="BL160" s="182"/>
      <c r="BM160" s="182"/>
      <c r="BN160" s="182"/>
      <c r="BO160" s="182"/>
      <c r="BP160" s="182"/>
      <c r="BQ160" s="182"/>
      <c r="BR160" s="182"/>
      <c r="BS160" s="182"/>
      <c r="BT160" s="182"/>
      <c r="BU160" s="182"/>
      <c r="BV160" s="182"/>
      <c r="BW160" s="182"/>
      <c r="BX160" s="182"/>
      <c r="BY160" s="182"/>
      <c r="BZ160" s="182"/>
      <c r="CA160" s="182"/>
      <c r="CB160" s="182"/>
      <c r="CC160" s="182"/>
      <c r="CD160" s="182"/>
      <c r="CE160" s="182"/>
      <c r="CF160" s="182"/>
      <c r="CG160" s="182"/>
      <c r="CH160" s="182"/>
      <c r="CI160" s="182"/>
      <c r="CJ160" s="182"/>
      <c r="CK160" s="182"/>
      <c r="CL160" s="182"/>
      <c r="CM160" s="182"/>
      <c r="CN160" s="182"/>
      <c r="CO160" s="182"/>
      <c r="CP160" s="182"/>
      <c r="CQ160" s="182"/>
      <c r="CR160" s="182"/>
      <c r="CS160" s="182"/>
      <c r="CT160" s="182"/>
      <c r="CU160" s="182"/>
      <c r="CV160" s="182"/>
      <c r="CW160" s="182"/>
      <c r="CX160" s="182"/>
      <c r="CY160" s="182"/>
      <c r="CZ160" s="182"/>
      <c r="DA160" s="182"/>
      <c r="DB160" s="182"/>
      <c r="DC160" s="182"/>
      <c r="DD160" s="182"/>
      <c r="DE160" s="182"/>
      <c r="DF160" s="182"/>
      <c r="DG160" s="182"/>
      <c r="DH160" s="182"/>
      <c r="DI160" s="182"/>
      <c r="DJ160" s="182"/>
      <c r="DK160" s="182"/>
    </row>
    <row r="161" spans="1:115" ht="30" customHeight="1" x14ac:dyDescent="0.25">
      <c r="A161" s="189" t="s">
        <v>251</v>
      </c>
      <c r="B161" s="182">
        <v>96.410003662109375</v>
      </c>
      <c r="C161" s="211">
        <v>97.26</v>
      </c>
      <c r="D161" s="211"/>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c r="AV161" s="182"/>
      <c r="AW161" s="182"/>
      <c r="AX161" s="182"/>
      <c r="AY161" s="182"/>
      <c r="AZ161" s="182"/>
      <c r="BA161" s="182"/>
      <c r="BB161" s="182"/>
      <c r="BC161" s="182"/>
      <c r="BD161" s="182"/>
      <c r="BE161" s="182"/>
      <c r="BF161" s="182"/>
      <c r="BG161" s="182"/>
      <c r="BH161" s="182"/>
      <c r="BI161" s="182"/>
      <c r="BJ161" s="182"/>
      <c r="BK161" s="182"/>
      <c r="BL161" s="182"/>
      <c r="BM161" s="182"/>
      <c r="BN161" s="182"/>
      <c r="BO161" s="182"/>
      <c r="BP161" s="182"/>
      <c r="BQ161" s="182"/>
      <c r="BR161" s="182"/>
      <c r="BS161" s="182"/>
      <c r="BT161" s="182"/>
      <c r="BU161" s="182"/>
      <c r="BV161" s="182"/>
      <c r="BW161" s="182"/>
      <c r="BX161" s="182"/>
      <c r="BY161" s="182"/>
      <c r="BZ161" s="182"/>
      <c r="CA161" s="182"/>
      <c r="CB161" s="182"/>
      <c r="CC161" s="182"/>
      <c r="CD161" s="182"/>
      <c r="CE161" s="182"/>
      <c r="CF161" s="182"/>
      <c r="CG161" s="182"/>
      <c r="CH161" s="182"/>
      <c r="CI161" s="182"/>
      <c r="CJ161" s="182"/>
      <c r="CK161" s="182"/>
      <c r="CL161" s="182"/>
      <c r="CM161" s="182"/>
      <c r="CN161" s="182"/>
      <c r="CO161" s="182"/>
      <c r="CP161" s="182"/>
      <c r="CQ161" s="182"/>
      <c r="CR161" s="182"/>
      <c r="CS161" s="182"/>
      <c r="CT161" s="182"/>
      <c r="CU161" s="182"/>
      <c r="CV161" s="182"/>
      <c r="CW161" s="182"/>
      <c r="CX161" s="182"/>
      <c r="CY161" s="182"/>
      <c r="CZ161" s="182"/>
      <c r="DA161" s="182"/>
      <c r="DB161" s="182"/>
      <c r="DC161" s="182"/>
      <c r="DD161" s="182"/>
      <c r="DE161" s="182"/>
      <c r="DF161" s="182"/>
      <c r="DG161" s="182"/>
      <c r="DH161" s="182"/>
      <c r="DI161" s="182"/>
      <c r="DJ161" s="182"/>
      <c r="DK161" s="182"/>
    </row>
    <row r="162" spans="1:115" ht="30" customHeight="1" x14ac:dyDescent="0.25">
      <c r="A162" s="189" t="s">
        <v>537</v>
      </c>
      <c r="B162" s="182">
        <v>8.1400003433227539</v>
      </c>
      <c r="C162" s="211">
        <v>8.2899999999999991</v>
      </c>
      <c r="D162" s="211"/>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c r="AV162" s="182"/>
      <c r="AW162" s="182"/>
      <c r="AX162" s="182"/>
      <c r="AY162" s="182"/>
      <c r="AZ162" s="182"/>
      <c r="BA162" s="182"/>
      <c r="BB162" s="182"/>
      <c r="BC162" s="182"/>
      <c r="BD162" s="182"/>
      <c r="BE162" s="182"/>
      <c r="BF162" s="182"/>
      <c r="BG162" s="182"/>
      <c r="BH162" s="182"/>
      <c r="BI162" s="182"/>
      <c r="BJ162" s="182"/>
      <c r="BK162" s="182"/>
      <c r="BL162" s="182"/>
      <c r="BM162" s="182"/>
      <c r="BN162" s="182"/>
      <c r="BO162" s="182"/>
      <c r="BP162" s="182"/>
      <c r="BQ162" s="182"/>
      <c r="BR162" s="182"/>
      <c r="BS162" s="182"/>
      <c r="BT162" s="182"/>
      <c r="BU162" s="182"/>
      <c r="BV162" s="182"/>
      <c r="BW162" s="182"/>
      <c r="BX162" s="182"/>
      <c r="BY162" s="182"/>
      <c r="BZ162" s="182"/>
      <c r="CA162" s="182"/>
      <c r="CB162" s="182"/>
      <c r="CC162" s="182"/>
      <c r="CD162" s="182"/>
      <c r="CE162" s="182"/>
      <c r="CF162" s="182"/>
      <c r="CG162" s="182"/>
      <c r="CH162" s="182"/>
      <c r="CI162" s="182"/>
      <c r="CJ162" s="182"/>
      <c r="CK162" s="182"/>
      <c r="CL162" s="182"/>
      <c r="CM162" s="182"/>
      <c r="CN162" s="182"/>
      <c r="CO162" s="182"/>
      <c r="CP162" s="182"/>
      <c r="CQ162" s="182"/>
      <c r="CR162" s="182"/>
      <c r="CS162" s="182"/>
      <c r="CT162" s="182"/>
      <c r="CU162" s="182"/>
      <c r="CV162" s="182"/>
      <c r="CW162" s="182"/>
      <c r="CX162" s="182"/>
      <c r="CY162" s="182"/>
      <c r="CZ162" s="182"/>
      <c r="DA162" s="182"/>
      <c r="DB162" s="182"/>
      <c r="DC162" s="182"/>
      <c r="DD162" s="182"/>
      <c r="DE162" s="182"/>
      <c r="DF162" s="182"/>
      <c r="DG162" s="182"/>
      <c r="DH162" s="182"/>
      <c r="DI162" s="182"/>
      <c r="DJ162" s="182"/>
      <c r="DK162" s="182"/>
    </row>
    <row r="163" spans="1:115" ht="30" customHeight="1" x14ac:dyDescent="0.25">
      <c r="A163" s="189" t="s">
        <v>539</v>
      </c>
      <c r="B163" s="182">
        <v>29.329999923706055</v>
      </c>
      <c r="C163" s="211">
        <v>29.27</v>
      </c>
      <c r="D163" s="211"/>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c r="AV163" s="182"/>
      <c r="AW163" s="182"/>
      <c r="AX163" s="182"/>
      <c r="AY163" s="182"/>
      <c r="AZ163" s="182"/>
      <c r="BA163" s="182"/>
      <c r="BB163" s="182"/>
      <c r="BC163" s="182"/>
      <c r="BD163" s="182"/>
      <c r="BE163" s="182"/>
      <c r="BF163" s="182"/>
      <c r="BG163" s="182"/>
      <c r="BH163" s="182"/>
      <c r="BI163" s="182"/>
      <c r="BJ163" s="182"/>
      <c r="BK163" s="182"/>
      <c r="BL163" s="182"/>
      <c r="BM163" s="182"/>
      <c r="BN163" s="182"/>
      <c r="BO163" s="182"/>
      <c r="BP163" s="182"/>
      <c r="BQ163" s="182"/>
      <c r="BR163" s="182"/>
      <c r="BS163" s="182"/>
      <c r="BT163" s="182"/>
      <c r="BU163" s="182"/>
      <c r="BV163" s="182"/>
      <c r="BW163" s="182"/>
      <c r="BX163" s="182"/>
      <c r="BY163" s="182"/>
      <c r="BZ163" s="182"/>
      <c r="CA163" s="182"/>
      <c r="CB163" s="182"/>
      <c r="CC163" s="182"/>
      <c r="CD163" s="182"/>
      <c r="CE163" s="182"/>
      <c r="CF163" s="182"/>
      <c r="CG163" s="182"/>
      <c r="CH163" s="182"/>
      <c r="CI163" s="182"/>
      <c r="CJ163" s="182"/>
      <c r="CK163" s="182"/>
      <c r="CL163" s="182"/>
      <c r="CM163" s="182"/>
      <c r="CN163" s="182"/>
      <c r="CO163" s="182"/>
      <c r="CP163" s="182"/>
      <c r="CQ163" s="182"/>
      <c r="CR163" s="182"/>
      <c r="CS163" s="182"/>
      <c r="CT163" s="182"/>
      <c r="CU163" s="182"/>
      <c r="CV163" s="182"/>
      <c r="CW163" s="182"/>
      <c r="CX163" s="182"/>
      <c r="CY163" s="182"/>
      <c r="CZ163" s="182"/>
      <c r="DA163" s="182"/>
      <c r="DB163" s="182"/>
      <c r="DC163" s="182"/>
      <c r="DD163" s="182"/>
      <c r="DE163" s="182"/>
      <c r="DF163" s="182"/>
      <c r="DG163" s="182"/>
      <c r="DH163" s="182"/>
      <c r="DI163" s="182"/>
      <c r="DJ163" s="182"/>
      <c r="DK163" s="182"/>
    </row>
    <row r="164" spans="1:115" ht="30" customHeight="1" x14ac:dyDescent="0.25">
      <c r="A164" s="189" t="s">
        <v>252</v>
      </c>
      <c r="B164" s="182">
        <v>170.32000732421875</v>
      </c>
      <c r="C164" s="211">
        <v>170.39</v>
      </c>
      <c r="D164" s="211"/>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c r="AV164" s="182"/>
      <c r="AW164" s="182"/>
      <c r="AX164" s="182"/>
      <c r="AY164" s="182"/>
      <c r="AZ164" s="182"/>
      <c r="BA164" s="182"/>
      <c r="BB164" s="182"/>
      <c r="BC164" s="182"/>
      <c r="BD164" s="182"/>
      <c r="BE164" s="182"/>
      <c r="BF164" s="182"/>
      <c r="BG164" s="182"/>
      <c r="BH164" s="182"/>
      <c r="BI164" s="182"/>
      <c r="BJ164" s="182"/>
      <c r="BK164" s="182"/>
      <c r="BL164" s="182"/>
      <c r="BM164" s="182"/>
      <c r="BN164" s="182"/>
      <c r="BO164" s="182"/>
      <c r="BP164" s="182"/>
      <c r="BQ164" s="182"/>
      <c r="BR164" s="182"/>
      <c r="BS164" s="182"/>
      <c r="BT164" s="182"/>
      <c r="BU164" s="182"/>
      <c r="BV164" s="182"/>
      <c r="BW164" s="182"/>
      <c r="BX164" s="182"/>
      <c r="BY164" s="182"/>
      <c r="BZ164" s="182"/>
      <c r="CA164" s="182"/>
      <c r="CB164" s="182"/>
      <c r="CC164" s="182"/>
      <c r="CD164" s="182"/>
      <c r="CE164" s="182"/>
      <c r="CF164" s="182"/>
      <c r="CG164" s="182"/>
      <c r="CH164" s="182"/>
      <c r="CI164" s="182"/>
      <c r="CJ164" s="182"/>
      <c r="CK164" s="182"/>
      <c r="CL164" s="182"/>
      <c r="CM164" s="182"/>
      <c r="CN164" s="182"/>
      <c r="CO164" s="182"/>
      <c r="CP164" s="182"/>
      <c r="CQ164" s="182"/>
      <c r="CR164" s="182"/>
      <c r="CS164" s="182"/>
      <c r="CT164" s="182"/>
      <c r="CU164" s="182"/>
      <c r="CV164" s="182"/>
      <c r="CW164" s="182"/>
      <c r="CX164" s="182"/>
      <c r="CY164" s="182"/>
      <c r="CZ164" s="182"/>
      <c r="DA164" s="182"/>
      <c r="DB164" s="182"/>
      <c r="DC164" s="182"/>
      <c r="DD164" s="182"/>
      <c r="DE164" s="182"/>
      <c r="DF164" s="182"/>
      <c r="DG164" s="182"/>
      <c r="DH164" s="182"/>
      <c r="DI164" s="182"/>
      <c r="DJ164" s="182"/>
      <c r="DK164" s="182"/>
    </row>
    <row r="165" spans="1:115" ht="30" customHeight="1" x14ac:dyDescent="0.25">
      <c r="A165" s="189" t="s">
        <v>542</v>
      </c>
      <c r="B165" s="182">
        <v>66.599998474121094</v>
      </c>
      <c r="C165" s="211">
        <v>66.73</v>
      </c>
      <c r="D165" s="211"/>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c r="AV165" s="182"/>
      <c r="AW165" s="182"/>
      <c r="AX165" s="182"/>
      <c r="AY165" s="182"/>
      <c r="AZ165" s="182"/>
      <c r="BA165" s="182"/>
      <c r="BB165" s="182"/>
      <c r="BC165" s="182"/>
      <c r="BD165" s="182"/>
      <c r="BE165" s="182"/>
      <c r="BF165" s="182"/>
      <c r="BG165" s="182"/>
      <c r="BH165" s="182"/>
      <c r="BI165" s="182"/>
      <c r="BJ165" s="182"/>
      <c r="BK165" s="182"/>
      <c r="BL165" s="182"/>
      <c r="BM165" s="182"/>
      <c r="BN165" s="182"/>
      <c r="BO165" s="182"/>
      <c r="BP165" s="182"/>
      <c r="BQ165" s="182"/>
      <c r="BR165" s="182"/>
      <c r="BS165" s="182"/>
      <c r="BT165" s="182"/>
      <c r="BU165" s="182"/>
      <c r="BV165" s="182"/>
      <c r="BW165" s="182"/>
      <c r="BX165" s="182"/>
      <c r="BY165" s="182"/>
      <c r="BZ165" s="182"/>
      <c r="CA165" s="182"/>
      <c r="CB165" s="182"/>
      <c r="CC165" s="182"/>
      <c r="CD165" s="182"/>
      <c r="CE165" s="182"/>
      <c r="CF165" s="182"/>
      <c r="CG165" s="182"/>
      <c r="CH165" s="182"/>
      <c r="CI165" s="182"/>
      <c r="CJ165" s="182"/>
      <c r="CK165" s="182"/>
      <c r="CL165" s="182"/>
      <c r="CM165" s="182"/>
      <c r="CN165" s="182"/>
      <c r="CO165" s="182"/>
      <c r="CP165" s="182"/>
      <c r="CQ165" s="182"/>
      <c r="CR165" s="182"/>
      <c r="CS165" s="182"/>
      <c r="CT165" s="182"/>
      <c r="CU165" s="182"/>
      <c r="CV165" s="182"/>
      <c r="CW165" s="182"/>
      <c r="CX165" s="182"/>
      <c r="CY165" s="182"/>
      <c r="CZ165" s="182"/>
      <c r="DA165" s="182"/>
      <c r="DB165" s="182"/>
      <c r="DC165" s="182"/>
      <c r="DD165" s="182"/>
      <c r="DE165" s="182"/>
      <c r="DF165" s="182"/>
      <c r="DG165" s="182"/>
      <c r="DH165" s="182"/>
      <c r="DI165" s="182"/>
      <c r="DJ165" s="182"/>
      <c r="DK165" s="182"/>
    </row>
    <row r="166" spans="1:115" ht="30" customHeight="1" x14ac:dyDescent="0.25">
      <c r="A166" s="189" t="s">
        <v>544</v>
      </c>
      <c r="B166" s="182">
        <v>40.110000610351563</v>
      </c>
      <c r="C166" s="211">
        <v>41.21</v>
      </c>
      <c r="D166" s="211"/>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c r="AV166" s="182"/>
      <c r="AW166" s="182"/>
      <c r="AX166" s="182"/>
      <c r="AY166" s="182"/>
      <c r="AZ166" s="182"/>
      <c r="BA166" s="182"/>
      <c r="BB166" s="182"/>
      <c r="BC166" s="182"/>
      <c r="BD166" s="182"/>
      <c r="BE166" s="182"/>
      <c r="BF166" s="182"/>
      <c r="BG166" s="182"/>
      <c r="BH166" s="182"/>
      <c r="BI166" s="182"/>
      <c r="BJ166" s="182"/>
      <c r="BK166" s="182"/>
      <c r="BL166" s="182"/>
      <c r="BM166" s="182"/>
      <c r="BN166" s="182"/>
      <c r="BO166" s="182"/>
      <c r="BP166" s="182"/>
      <c r="BQ166" s="182"/>
      <c r="BR166" s="182"/>
      <c r="BS166" s="182"/>
      <c r="BT166" s="182"/>
      <c r="BU166" s="182"/>
      <c r="BV166" s="182"/>
      <c r="BW166" s="182"/>
      <c r="BX166" s="182"/>
      <c r="BY166" s="182"/>
      <c r="BZ166" s="182"/>
      <c r="CA166" s="182"/>
      <c r="CB166" s="182"/>
      <c r="CC166" s="182"/>
      <c r="CD166" s="182"/>
      <c r="CE166" s="182"/>
      <c r="CF166" s="182"/>
      <c r="CG166" s="182"/>
      <c r="CH166" s="182"/>
      <c r="CI166" s="182"/>
      <c r="CJ166" s="182"/>
      <c r="CK166" s="182"/>
      <c r="CL166" s="182"/>
      <c r="CM166" s="182"/>
      <c r="CN166" s="182"/>
      <c r="CO166" s="182"/>
      <c r="CP166" s="182"/>
      <c r="CQ166" s="182"/>
      <c r="CR166" s="182"/>
      <c r="CS166" s="182"/>
      <c r="CT166" s="182"/>
      <c r="CU166" s="182"/>
      <c r="CV166" s="182"/>
      <c r="CW166" s="182"/>
      <c r="CX166" s="182"/>
      <c r="CY166" s="182"/>
      <c r="CZ166" s="182"/>
      <c r="DA166" s="182"/>
      <c r="DB166" s="182"/>
      <c r="DC166" s="182"/>
      <c r="DD166" s="182"/>
      <c r="DE166" s="182"/>
      <c r="DF166" s="182"/>
      <c r="DG166" s="182"/>
      <c r="DH166" s="182"/>
      <c r="DI166" s="182"/>
      <c r="DJ166" s="182"/>
      <c r="DK166" s="182"/>
    </row>
    <row r="167" spans="1:115" ht="30" customHeight="1" x14ac:dyDescent="0.25">
      <c r="A167" s="189" t="s">
        <v>546</v>
      </c>
      <c r="B167" s="182">
        <v>206.46000671386719</v>
      </c>
      <c r="C167" s="211">
        <v>202.53</v>
      </c>
      <c r="D167" s="211"/>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c r="AV167" s="182"/>
      <c r="AW167" s="182"/>
      <c r="AX167" s="182"/>
      <c r="AY167" s="182"/>
      <c r="AZ167" s="182"/>
      <c r="BA167" s="182"/>
      <c r="BB167" s="182"/>
      <c r="BC167" s="182"/>
      <c r="BD167" s="182"/>
      <c r="BE167" s="182"/>
      <c r="BF167" s="182"/>
      <c r="BG167" s="182"/>
      <c r="BH167" s="182"/>
      <c r="BI167" s="182"/>
      <c r="BJ167" s="182"/>
      <c r="BK167" s="182"/>
      <c r="BL167" s="182"/>
      <c r="BM167" s="182"/>
      <c r="BN167" s="182"/>
      <c r="BO167" s="182"/>
      <c r="BP167" s="182"/>
      <c r="BQ167" s="182"/>
      <c r="BR167" s="182"/>
      <c r="BS167" s="182"/>
      <c r="BT167" s="182"/>
      <c r="BU167" s="182"/>
      <c r="BV167" s="182"/>
      <c r="BW167" s="182"/>
      <c r="BX167" s="182"/>
      <c r="BY167" s="182"/>
      <c r="BZ167" s="182"/>
      <c r="CA167" s="182"/>
      <c r="CB167" s="182"/>
      <c r="CC167" s="182"/>
      <c r="CD167" s="182"/>
      <c r="CE167" s="182"/>
      <c r="CF167" s="182"/>
      <c r="CG167" s="182"/>
      <c r="CH167" s="182"/>
      <c r="CI167" s="182"/>
      <c r="CJ167" s="182"/>
      <c r="CK167" s="182"/>
      <c r="CL167" s="182"/>
      <c r="CM167" s="182"/>
      <c r="CN167" s="182"/>
      <c r="CO167" s="182"/>
      <c r="CP167" s="182"/>
      <c r="CQ167" s="182"/>
      <c r="CR167" s="182"/>
      <c r="CS167" s="182"/>
      <c r="CT167" s="182"/>
      <c r="CU167" s="182"/>
      <c r="CV167" s="182"/>
      <c r="CW167" s="182"/>
      <c r="CX167" s="182"/>
      <c r="CY167" s="182"/>
      <c r="CZ167" s="182"/>
      <c r="DA167" s="182"/>
      <c r="DB167" s="182"/>
      <c r="DC167" s="182"/>
      <c r="DD167" s="182"/>
      <c r="DE167" s="182"/>
      <c r="DF167" s="182"/>
      <c r="DG167" s="182"/>
      <c r="DH167" s="182"/>
      <c r="DI167" s="182"/>
      <c r="DJ167" s="182"/>
      <c r="DK167" s="182"/>
    </row>
    <row r="168" spans="1:115" ht="30" customHeight="1" x14ac:dyDescent="0.25">
      <c r="A168" s="189" t="s">
        <v>548</v>
      </c>
      <c r="B168" s="182">
        <v>66.730003356933594</v>
      </c>
      <c r="C168" s="211">
        <v>66.63</v>
      </c>
      <c r="D168" s="211"/>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c r="AV168" s="182"/>
      <c r="AW168" s="182"/>
      <c r="AX168" s="182"/>
      <c r="AY168" s="182"/>
      <c r="AZ168" s="182"/>
      <c r="BA168" s="182"/>
      <c r="BB168" s="182"/>
      <c r="BC168" s="182"/>
      <c r="BD168" s="182"/>
      <c r="BE168" s="182"/>
      <c r="BF168" s="182"/>
      <c r="BG168" s="182"/>
      <c r="BH168" s="182"/>
      <c r="BI168" s="182"/>
      <c r="BJ168" s="182"/>
      <c r="BK168" s="182"/>
      <c r="BL168" s="182"/>
      <c r="BM168" s="182"/>
      <c r="BN168" s="182"/>
      <c r="BO168" s="182"/>
      <c r="BP168" s="182"/>
      <c r="BQ168" s="182"/>
      <c r="BR168" s="182"/>
      <c r="BS168" s="182"/>
      <c r="BT168" s="182"/>
      <c r="BU168" s="182"/>
      <c r="BV168" s="182"/>
      <c r="BW168" s="182"/>
      <c r="BX168" s="182"/>
      <c r="BY168" s="182"/>
      <c r="BZ168" s="182"/>
      <c r="CA168" s="182"/>
      <c r="CB168" s="182"/>
      <c r="CC168" s="182"/>
      <c r="CD168" s="182"/>
      <c r="CE168" s="182"/>
      <c r="CF168" s="182"/>
      <c r="CG168" s="182"/>
      <c r="CH168" s="182"/>
      <c r="CI168" s="182"/>
      <c r="CJ168" s="182"/>
      <c r="CK168" s="182"/>
      <c r="CL168" s="182"/>
      <c r="CM168" s="182"/>
      <c r="CN168" s="182"/>
      <c r="CO168" s="182"/>
      <c r="CP168" s="182"/>
      <c r="CQ168" s="182"/>
      <c r="CR168" s="182"/>
      <c r="CS168" s="182"/>
      <c r="CT168" s="182"/>
      <c r="CU168" s="182"/>
      <c r="CV168" s="182"/>
      <c r="CW168" s="182"/>
      <c r="CX168" s="182"/>
      <c r="CY168" s="182"/>
      <c r="CZ168" s="182"/>
      <c r="DA168" s="182"/>
      <c r="DB168" s="182"/>
      <c r="DC168" s="182"/>
      <c r="DD168" s="182"/>
      <c r="DE168" s="182"/>
      <c r="DF168" s="182"/>
      <c r="DG168" s="182"/>
      <c r="DH168" s="182"/>
      <c r="DI168" s="182"/>
      <c r="DJ168" s="182"/>
      <c r="DK168" s="182"/>
    </row>
    <row r="169" spans="1:115" ht="30" customHeight="1" x14ac:dyDescent="0.25">
      <c r="A169" s="189" t="s">
        <v>550</v>
      </c>
      <c r="B169" s="182">
        <v>45.240001678466797</v>
      </c>
      <c r="C169" s="211">
        <v>46</v>
      </c>
      <c r="D169" s="211"/>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c r="AV169" s="182"/>
      <c r="AW169" s="182"/>
      <c r="AX169" s="182"/>
      <c r="AY169" s="182"/>
      <c r="AZ169" s="182"/>
      <c r="BA169" s="182"/>
      <c r="BB169" s="182"/>
      <c r="BC169" s="182"/>
      <c r="BD169" s="182"/>
      <c r="BE169" s="182"/>
      <c r="BF169" s="182"/>
      <c r="BG169" s="182"/>
      <c r="BH169" s="182"/>
      <c r="BI169" s="182"/>
      <c r="BJ169" s="182"/>
      <c r="BK169" s="182"/>
      <c r="BL169" s="182"/>
      <c r="BM169" s="182"/>
      <c r="BN169" s="182"/>
      <c r="BO169" s="182"/>
      <c r="BP169" s="182"/>
      <c r="BQ169" s="182"/>
      <c r="BR169" s="182"/>
      <c r="BS169" s="182"/>
      <c r="BT169" s="182"/>
      <c r="BU169" s="182"/>
      <c r="BV169" s="182"/>
      <c r="BW169" s="182"/>
      <c r="BX169" s="182"/>
      <c r="BY169" s="182"/>
      <c r="BZ169" s="182"/>
      <c r="CA169" s="182"/>
      <c r="CB169" s="182"/>
      <c r="CC169" s="182"/>
      <c r="CD169" s="182"/>
      <c r="CE169" s="182"/>
      <c r="CF169" s="182"/>
      <c r="CG169" s="182"/>
      <c r="CH169" s="182"/>
      <c r="CI169" s="182"/>
      <c r="CJ169" s="182"/>
      <c r="CK169" s="182"/>
      <c r="CL169" s="182"/>
      <c r="CM169" s="182"/>
      <c r="CN169" s="182"/>
      <c r="CO169" s="182"/>
      <c r="CP169" s="182"/>
      <c r="CQ169" s="182"/>
      <c r="CR169" s="182"/>
      <c r="CS169" s="182"/>
      <c r="CT169" s="182"/>
      <c r="CU169" s="182"/>
      <c r="CV169" s="182"/>
      <c r="CW169" s="182"/>
      <c r="CX169" s="182"/>
      <c r="CY169" s="182"/>
      <c r="CZ169" s="182"/>
      <c r="DA169" s="182"/>
      <c r="DB169" s="182"/>
      <c r="DC169" s="182"/>
      <c r="DD169" s="182"/>
      <c r="DE169" s="182"/>
      <c r="DF169" s="182"/>
      <c r="DG169" s="182"/>
      <c r="DH169" s="182"/>
      <c r="DI169" s="182"/>
      <c r="DJ169" s="182"/>
      <c r="DK169" s="182"/>
    </row>
    <row r="170" spans="1:115" ht="30" customHeight="1" x14ac:dyDescent="0.25">
      <c r="A170" s="189" t="s">
        <v>552</v>
      </c>
      <c r="B170" s="182">
        <v>34.799999237060547</v>
      </c>
      <c r="C170" s="211">
        <v>35.082999999999998</v>
      </c>
      <c r="D170" s="211"/>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c r="AV170" s="182"/>
      <c r="AW170" s="182"/>
      <c r="AX170" s="182"/>
      <c r="AY170" s="182"/>
      <c r="AZ170" s="182"/>
      <c r="BA170" s="182"/>
      <c r="BB170" s="182"/>
      <c r="BC170" s="182"/>
      <c r="BD170" s="182"/>
      <c r="BE170" s="182"/>
      <c r="BF170" s="182"/>
      <c r="BG170" s="182"/>
      <c r="BH170" s="182"/>
      <c r="BI170" s="182"/>
      <c r="BJ170" s="182"/>
      <c r="BK170" s="182"/>
      <c r="BL170" s="182"/>
      <c r="BM170" s="182"/>
      <c r="BN170" s="182"/>
      <c r="BO170" s="182"/>
      <c r="BP170" s="182"/>
      <c r="BQ170" s="182"/>
      <c r="BR170" s="182"/>
      <c r="BS170" s="182"/>
      <c r="BT170" s="182"/>
      <c r="BU170" s="182"/>
      <c r="BV170" s="182"/>
      <c r="BW170" s="182"/>
      <c r="BX170" s="182"/>
      <c r="BY170" s="182"/>
      <c r="BZ170" s="182"/>
      <c r="CA170" s="182"/>
      <c r="CB170" s="182"/>
      <c r="CC170" s="182"/>
      <c r="CD170" s="182"/>
      <c r="CE170" s="182"/>
      <c r="CF170" s="182"/>
      <c r="CG170" s="182"/>
      <c r="CH170" s="182"/>
      <c r="CI170" s="182"/>
      <c r="CJ170" s="182"/>
      <c r="CK170" s="182"/>
      <c r="CL170" s="182"/>
      <c r="CM170" s="182"/>
      <c r="CN170" s="182"/>
      <c r="CO170" s="182"/>
      <c r="CP170" s="182"/>
      <c r="CQ170" s="182"/>
      <c r="CR170" s="182"/>
      <c r="CS170" s="182"/>
      <c r="CT170" s="182"/>
      <c r="CU170" s="182"/>
      <c r="CV170" s="182"/>
      <c r="CW170" s="182"/>
      <c r="CX170" s="182"/>
      <c r="CY170" s="182"/>
      <c r="CZ170" s="182"/>
      <c r="DA170" s="182"/>
      <c r="DB170" s="182"/>
      <c r="DC170" s="182"/>
      <c r="DD170" s="182"/>
      <c r="DE170" s="182"/>
      <c r="DF170" s="182"/>
      <c r="DG170" s="182"/>
      <c r="DH170" s="182"/>
      <c r="DI170" s="182"/>
      <c r="DJ170" s="182"/>
      <c r="DK170" s="182"/>
    </row>
    <row r="171" spans="1:115" ht="30" customHeight="1" x14ac:dyDescent="0.25">
      <c r="A171" s="189" t="s">
        <v>554</v>
      </c>
      <c r="B171" s="182">
        <v>62.590000152587891</v>
      </c>
      <c r="C171" s="211">
        <v>62.61</v>
      </c>
      <c r="D171" s="211"/>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c r="AV171" s="182"/>
      <c r="AW171" s="182"/>
      <c r="AX171" s="182"/>
      <c r="AY171" s="182"/>
      <c r="AZ171" s="182"/>
      <c r="BA171" s="182"/>
      <c r="BB171" s="182"/>
      <c r="BC171" s="182"/>
      <c r="BD171" s="182"/>
      <c r="BE171" s="182"/>
      <c r="BF171" s="182"/>
      <c r="BG171" s="182"/>
      <c r="BH171" s="182"/>
      <c r="BI171" s="182"/>
      <c r="BJ171" s="182"/>
      <c r="BK171" s="182"/>
      <c r="BL171" s="182"/>
      <c r="BM171" s="182"/>
      <c r="BN171" s="182"/>
      <c r="BO171" s="182"/>
      <c r="BP171" s="182"/>
      <c r="BQ171" s="182"/>
      <c r="BR171" s="182"/>
      <c r="BS171" s="182"/>
      <c r="BT171" s="182"/>
      <c r="BU171" s="182"/>
      <c r="BV171" s="182"/>
      <c r="BW171" s="182"/>
      <c r="BX171" s="182"/>
      <c r="BY171" s="182"/>
      <c r="BZ171" s="182"/>
      <c r="CA171" s="182"/>
      <c r="CB171" s="182"/>
      <c r="CC171" s="182"/>
      <c r="CD171" s="182"/>
      <c r="CE171" s="182"/>
      <c r="CF171" s="182"/>
      <c r="CG171" s="182"/>
      <c r="CH171" s="182"/>
      <c r="CI171" s="182"/>
      <c r="CJ171" s="182"/>
      <c r="CK171" s="182"/>
      <c r="CL171" s="182"/>
      <c r="CM171" s="182"/>
      <c r="CN171" s="182"/>
      <c r="CO171" s="182"/>
      <c r="CP171" s="182"/>
      <c r="CQ171" s="182"/>
      <c r="CR171" s="182"/>
      <c r="CS171" s="182"/>
      <c r="CT171" s="182"/>
      <c r="CU171" s="182"/>
      <c r="CV171" s="182"/>
      <c r="CW171" s="182"/>
      <c r="CX171" s="182"/>
      <c r="CY171" s="182"/>
      <c r="CZ171" s="182"/>
      <c r="DA171" s="182"/>
      <c r="DB171" s="182"/>
      <c r="DC171" s="182"/>
      <c r="DD171" s="182"/>
      <c r="DE171" s="182"/>
      <c r="DF171" s="182"/>
      <c r="DG171" s="182"/>
      <c r="DH171" s="182"/>
      <c r="DI171" s="182"/>
      <c r="DJ171" s="182"/>
      <c r="DK171" s="182"/>
    </row>
    <row r="172" spans="1:115" ht="30" customHeight="1" x14ac:dyDescent="0.25">
      <c r="A172" s="189" t="s">
        <v>556</v>
      </c>
      <c r="B172" s="182">
        <v>66.260002136230469</v>
      </c>
      <c r="C172" s="211">
        <v>66.790000000000006</v>
      </c>
      <c r="D172" s="211"/>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c r="AV172" s="182"/>
      <c r="AW172" s="182"/>
      <c r="AX172" s="182"/>
      <c r="AY172" s="182"/>
      <c r="AZ172" s="182"/>
      <c r="BA172" s="182"/>
      <c r="BB172" s="182"/>
      <c r="BC172" s="182"/>
      <c r="BD172" s="182"/>
      <c r="BE172" s="182"/>
      <c r="BF172" s="182"/>
      <c r="BG172" s="182"/>
      <c r="BH172" s="182"/>
      <c r="BI172" s="182"/>
      <c r="BJ172" s="182"/>
      <c r="BK172" s="182"/>
      <c r="BL172" s="182"/>
      <c r="BM172" s="182"/>
      <c r="BN172" s="182"/>
      <c r="BO172" s="182"/>
      <c r="BP172" s="182"/>
      <c r="BQ172" s="182"/>
      <c r="BR172" s="182"/>
      <c r="BS172" s="182"/>
      <c r="BT172" s="182"/>
      <c r="BU172" s="182"/>
      <c r="BV172" s="182"/>
      <c r="BW172" s="182"/>
      <c r="BX172" s="182"/>
      <c r="BY172" s="182"/>
      <c r="BZ172" s="182"/>
      <c r="CA172" s="182"/>
      <c r="CB172" s="182"/>
      <c r="CC172" s="182"/>
      <c r="CD172" s="182"/>
      <c r="CE172" s="182"/>
      <c r="CF172" s="182"/>
      <c r="CG172" s="182"/>
      <c r="CH172" s="182"/>
      <c r="CI172" s="182"/>
      <c r="CJ172" s="182"/>
      <c r="CK172" s="182"/>
      <c r="CL172" s="182"/>
      <c r="CM172" s="182"/>
      <c r="CN172" s="182"/>
      <c r="CO172" s="182"/>
      <c r="CP172" s="182"/>
      <c r="CQ172" s="182"/>
      <c r="CR172" s="182"/>
      <c r="CS172" s="182"/>
      <c r="CT172" s="182"/>
      <c r="CU172" s="182"/>
      <c r="CV172" s="182"/>
      <c r="CW172" s="182"/>
      <c r="CX172" s="182"/>
      <c r="CY172" s="182"/>
      <c r="CZ172" s="182"/>
      <c r="DA172" s="182"/>
      <c r="DB172" s="182"/>
      <c r="DC172" s="182"/>
      <c r="DD172" s="182"/>
      <c r="DE172" s="182"/>
      <c r="DF172" s="182"/>
      <c r="DG172" s="182"/>
      <c r="DH172" s="182"/>
      <c r="DI172" s="182"/>
      <c r="DJ172" s="182"/>
      <c r="DK172" s="182"/>
    </row>
    <row r="173" spans="1:115" ht="30" customHeight="1" x14ac:dyDescent="0.25">
      <c r="A173" s="189" t="s">
        <v>558</v>
      </c>
      <c r="B173" s="182">
        <v>43.990001678466797</v>
      </c>
      <c r="C173" s="211">
        <v>43.96</v>
      </c>
      <c r="D173" s="211"/>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c r="AV173" s="182"/>
      <c r="AW173" s="182"/>
      <c r="AX173" s="182"/>
      <c r="AY173" s="182"/>
      <c r="AZ173" s="182"/>
      <c r="BA173" s="182"/>
      <c r="BB173" s="182"/>
      <c r="BC173" s="182"/>
      <c r="BD173" s="182"/>
      <c r="BE173" s="182"/>
      <c r="BF173" s="182"/>
      <c r="BG173" s="182"/>
      <c r="BH173" s="182"/>
      <c r="BI173" s="182"/>
      <c r="BJ173" s="182"/>
      <c r="BK173" s="182"/>
      <c r="BL173" s="182"/>
      <c r="BM173" s="182"/>
      <c r="BN173" s="182"/>
      <c r="BO173" s="182"/>
      <c r="BP173" s="182"/>
      <c r="BQ173" s="182"/>
      <c r="BR173" s="182"/>
      <c r="BS173" s="182"/>
      <c r="BT173" s="182"/>
      <c r="BU173" s="182"/>
      <c r="BV173" s="182"/>
      <c r="BW173" s="182"/>
      <c r="BX173" s="182"/>
      <c r="BY173" s="182"/>
      <c r="BZ173" s="182"/>
      <c r="CA173" s="182"/>
      <c r="CB173" s="182"/>
      <c r="CC173" s="182"/>
      <c r="CD173" s="182"/>
      <c r="CE173" s="182"/>
      <c r="CF173" s="182"/>
      <c r="CG173" s="182"/>
      <c r="CH173" s="182"/>
      <c r="CI173" s="182"/>
      <c r="CJ173" s="182"/>
      <c r="CK173" s="182"/>
      <c r="CL173" s="182"/>
      <c r="CM173" s="182"/>
      <c r="CN173" s="182"/>
      <c r="CO173" s="182"/>
      <c r="CP173" s="182"/>
      <c r="CQ173" s="182"/>
      <c r="CR173" s="182"/>
      <c r="CS173" s="182"/>
      <c r="CT173" s="182"/>
      <c r="CU173" s="182"/>
      <c r="CV173" s="182"/>
      <c r="CW173" s="182"/>
      <c r="CX173" s="182"/>
      <c r="CY173" s="182"/>
      <c r="CZ173" s="182"/>
      <c r="DA173" s="182"/>
      <c r="DB173" s="182"/>
      <c r="DC173" s="182"/>
      <c r="DD173" s="182"/>
      <c r="DE173" s="182"/>
      <c r="DF173" s="182"/>
      <c r="DG173" s="182"/>
      <c r="DH173" s="182"/>
      <c r="DI173" s="182"/>
      <c r="DJ173" s="182"/>
      <c r="DK173" s="182"/>
    </row>
    <row r="174" spans="1:115" ht="30" customHeight="1" x14ac:dyDescent="0.25">
      <c r="A174" s="189" t="s">
        <v>560</v>
      </c>
      <c r="B174" s="182">
        <v>72.989997863769531</v>
      </c>
      <c r="C174" s="211">
        <v>73.650000000000006</v>
      </c>
      <c r="D174" s="211"/>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c r="AV174" s="182"/>
      <c r="AW174" s="182"/>
      <c r="AX174" s="182"/>
      <c r="AY174" s="182"/>
      <c r="AZ174" s="182"/>
      <c r="BA174" s="182"/>
      <c r="BB174" s="182"/>
      <c r="BC174" s="182"/>
      <c r="BD174" s="182"/>
      <c r="BE174" s="182"/>
      <c r="BF174" s="182"/>
      <c r="BG174" s="182"/>
      <c r="BH174" s="182"/>
      <c r="BI174" s="182"/>
      <c r="BJ174" s="182"/>
      <c r="BK174" s="182"/>
      <c r="BL174" s="182"/>
      <c r="BM174" s="182"/>
      <c r="BN174" s="182"/>
      <c r="BO174" s="182"/>
      <c r="BP174" s="182"/>
      <c r="BQ174" s="182"/>
      <c r="BR174" s="182"/>
      <c r="BS174" s="182"/>
      <c r="BT174" s="182"/>
      <c r="BU174" s="182"/>
      <c r="BV174" s="182"/>
      <c r="BW174" s="182"/>
      <c r="BX174" s="182"/>
      <c r="BY174" s="182"/>
      <c r="BZ174" s="182"/>
      <c r="CA174" s="182"/>
      <c r="CB174" s="182"/>
      <c r="CC174" s="182"/>
      <c r="CD174" s="182"/>
      <c r="CE174" s="182"/>
      <c r="CF174" s="182"/>
      <c r="CG174" s="182"/>
      <c r="CH174" s="182"/>
      <c r="CI174" s="182"/>
      <c r="CJ174" s="182"/>
      <c r="CK174" s="182"/>
      <c r="CL174" s="182"/>
      <c r="CM174" s="182"/>
      <c r="CN174" s="182"/>
      <c r="CO174" s="182"/>
      <c r="CP174" s="182"/>
      <c r="CQ174" s="182"/>
      <c r="CR174" s="182"/>
      <c r="CS174" s="182"/>
      <c r="CT174" s="182"/>
      <c r="CU174" s="182"/>
      <c r="CV174" s="182"/>
      <c r="CW174" s="182"/>
      <c r="CX174" s="182"/>
      <c r="CY174" s="182"/>
      <c r="CZ174" s="182"/>
      <c r="DA174" s="182"/>
      <c r="DB174" s="182"/>
      <c r="DC174" s="182"/>
      <c r="DD174" s="182"/>
      <c r="DE174" s="182"/>
      <c r="DF174" s="182"/>
      <c r="DG174" s="182"/>
      <c r="DH174" s="182"/>
      <c r="DI174" s="182"/>
      <c r="DJ174" s="182"/>
      <c r="DK174" s="182"/>
    </row>
    <row r="175" spans="1:115" ht="30" customHeight="1" x14ac:dyDescent="0.25">
      <c r="A175" s="189" t="s">
        <v>562</v>
      </c>
      <c r="B175" s="182">
        <v>55.639999389648438</v>
      </c>
      <c r="C175" s="211">
        <v>56.24</v>
      </c>
      <c r="D175" s="211"/>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c r="AV175" s="182"/>
      <c r="AW175" s="182"/>
      <c r="AX175" s="182"/>
      <c r="AY175" s="182"/>
      <c r="AZ175" s="182"/>
      <c r="BA175" s="182"/>
      <c r="BB175" s="182"/>
      <c r="BC175" s="182"/>
      <c r="BD175" s="182"/>
      <c r="BE175" s="182"/>
      <c r="BF175" s="182"/>
      <c r="BG175" s="182"/>
      <c r="BH175" s="182"/>
      <c r="BI175" s="182"/>
      <c r="BJ175" s="182"/>
      <c r="BK175" s="182"/>
      <c r="BL175" s="182"/>
      <c r="BM175" s="182"/>
      <c r="BN175" s="182"/>
      <c r="BO175" s="182"/>
      <c r="BP175" s="182"/>
      <c r="BQ175" s="182"/>
      <c r="BR175" s="182"/>
      <c r="BS175" s="182"/>
      <c r="BT175" s="182"/>
      <c r="BU175" s="182"/>
      <c r="BV175" s="182"/>
      <c r="BW175" s="182"/>
      <c r="BX175" s="182"/>
      <c r="BY175" s="182"/>
      <c r="BZ175" s="182"/>
      <c r="CA175" s="182"/>
      <c r="CB175" s="182"/>
      <c r="CC175" s="182"/>
      <c r="CD175" s="182"/>
      <c r="CE175" s="182"/>
      <c r="CF175" s="182"/>
      <c r="CG175" s="182"/>
      <c r="CH175" s="182"/>
      <c r="CI175" s="182"/>
      <c r="CJ175" s="182"/>
      <c r="CK175" s="182"/>
      <c r="CL175" s="182"/>
      <c r="CM175" s="182"/>
      <c r="CN175" s="182"/>
      <c r="CO175" s="182"/>
      <c r="CP175" s="182"/>
      <c r="CQ175" s="182"/>
      <c r="CR175" s="182"/>
      <c r="CS175" s="182"/>
      <c r="CT175" s="182"/>
      <c r="CU175" s="182"/>
      <c r="CV175" s="182"/>
      <c r="CW175" s="182"/>
      <c r="CX175" s="182"/>
      <c r="CY175" s="182"/>
      <c r="CZ175" s="182"/>
      <c r="DA175" s="182"/>
      <c r="DB175" s="182"/>
      <c r="DC175" s="182"/>
      <c r="DD175" s="182"/>
      <c r="DE175" s="182"/>
      <c r="DF175" s="182"/>
      <c r="DG175" s="182"/>
      <c r="DH175" s="182"/>
      <c r="DI175" s="182"/>
      <c r="DJ175" s="182"/>
      <c r="DK175" s="182"/>
    </row>
    <row r="176" spans="1:115" ht="30" customHeight="1" x14ac:dyDescent="0.25">
      <c r="A176" s="189" t="s">
        <v>875</v>
      </c>
      <c r="B176" s="182">
        <v>30.829999923706055</v>
      </c>
      <c r="C176" s="211">
        <v>26.95</v>
      </c>
      <c r="D176" s="211"/>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c r="AV176" s="182"/>
      <c r="AW176" s="182"/>
      <c r="AX176" s="182"/>
      <c r="AY176" s="182"/>
      <c r="AZ176" s="182"/>
      <c r="BA176" s="182"/>
      <c r="BB176" s="182"/>
      <c r="BC176" s="182"/>
      <c r="BD176" s="182"/>
      <c r="BE176" s="182"/>
      <c r="BF176" s="182"/>
      <c r="BG176" s="182"/>
      <c r="BH176" s="182"/>
      <c r="BI176" s="182"/>
      <c r="BJ176" s="182"/>
      <c r="BK176" s="182"/>
      <c r="BL176" s="182"/>
      <c r="BM176" s="182"/>
      <c r="BN176" s="182"/>
      <c r="BO176" s="182"/>
      <c r="BP176" s="182"/>
      <c r="BQ176" s="182"/>
      <c r="BR176" s="182"/>
      <c r="BS176" s="182"/>
      <c r="BT176" s="182"/>
      <c r="BU176" s="182"/>
      <c r="BV176" s="182"/>
      <c r="BW176" s="182"/>
      <c r="BX176" s="182"/>
      <c r="BY176" s="182"/>
      <c r="BZ176" s="182"/>
      <c r="CA176" s="182"/>
      <c r="CB176" s="182"/>
      <c r="CC176" s="182"/>
      <c r="CD176" s="182"/>
      <c r="CE176" s="182"/>
      <c r="CF176" s="182"/>
      <c r="CG176" s="182"/>
      <c r="CH176" s="182"/>
      <c r="CI176" s="182"/>
      <c r="CJ176" s="182"/>
      <c r="CK176" s="182"/>
      <c r="CL176" s="182"/>
      <c r="CM176" s="182"/>
      <c r="CN176" s="182"/>
      <c r="CO176" s="182"/>
      <c r="CP176" s="182"/>
      <c r="CQ176" s="182"/>
      <c r="CR176" s="182"/>
      <c r="CS176" s="182"/>
      <c r="CT176" s="182"/>
      <c r="CU176" s="182"/>
      <c r="CV176" s="182"/>
      <c r="CW176" s="182"/>
      <c r="CX176" s="182"/>
      <c r="CY176" s="182"/>
      <c r="CZ176" s="182"/>
      <c r="DA176" s="182"/>
      <c r="DB176" s="182"/>
      <c r="DC176" s="182"/>
      <c r="DD176" s="182"/>
      <c r="DE176" s="182"/>
      <c r="DF176" s="182"/>
      <c r="DG176" s="182"/>
      <c r="DH176" s="182"/>
      <c r="DI176" s="182"/>
      <c r="DJ176" s="182"/>
      <c r="DK176" s="182"/>
    </row>
    <row r="177" spans="1:115" ht="30" customHeight="1" x14ac:dyDescent="0.25">
      <c r="A177" s="189" t="s">
        <v>564</v>
      </c>
      <c r="B177" s="182">
        <v>34.729999542236328</v>
      </c>
      <c r="C177" s="211">
        <v>35.409999999999997</v>
      </c>
      <c r="D177" s="211"/>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c r="AV177" s="182"/>
      <c r="AW177" s="182"/>
      <c r="AX177" s="182"/>
      <c r="AY177" s="182"/>
      <c r="AZ177" s="182"/>
      <c r="BA177" s="182"/>
      <c r="BB177" s="182"/>
      <c r="BC177" s="182"/>
      <c r="BD177" s="182"/>
      <c r="BE177" s="182"/>
      <c r="BF177" s="182"/>
      <c r="BG177" s="182"/>
      <c r="BH177" s="182"/>
      <c r="BI177" s="182"/>
      <c r="BJ177" s="182"/>
      <c r="BK177" s="182"/>
      <c r="BL177" s="182"/>
      <c r="BM177" s="182"/>
      <c r="BN177" s="182"/>
      <c r="BO177" s="182"/>
      <c r="BP177" s="182"/>
      <c r="BQ177" s="182"/>
      <c r="BR177" s="182"/>
      <c r="BS177" s="182"/>
      <c r="BT177" s="182"/>
      <c r="BU177" s="182"/>
      <c r="BV177" s="182"/>
      <c r="BW177" s="182"/>
      <c r="BX177" s="182"/>
      <c r="BY177" s="182"/>
      <c r="BZ177" s="182"/>
      <c r="CA177" s="182"/>
      <c r="CB177" s="182"/>
      <c r="CC177" s="182"/>
      <c r="CD177" s="182"/>
      <c r="CE177" s="182"/>
      <c r="CF177" s="182"/>
      <c r="CG177" s="182"/>
      <c r="CH177" s="182"/>
      <c r="CI177" s="182"/>
      <c r="CJ177" s="182"/>
      <c r="CK177" s="182"/>
      <c r="CL177" s="182"/>
      <c r="CM177" s="182"/>
      <c r="CN177" s="182"/>
      <c r="CO177" s="182"/>
      <c r="CP177" s="182"/>
      <c r="CQ177" s="182"/>
      <c r="CR177" s="182"/>
      <c r="CS177" s="182"/>
      <c r="CT177" s="182"/>
      <c r="CU177" s="182"/>
      <c r="CV177" s="182"/>
      <c r="CW177" s="182"/>
      <c r="CX177" s="182"/>
      <c r="CY177" s="182"/>
      <c r="CZ177" s="182"/>
      <c r="DA177" s="182"/>
      <c r="DB177" s="182"/>
      <c r="DC177" s="182"/>
      <c r="DD177" s="182"/>
      <c r="DE177" s="182"/>
      <c r="DF177" s="182"/>
      <c r="DG177" s="182"/>
      <c r="DH177" s="182"/>
      <c r="DI177" s="182"/>
      <c r="DJ177" s="182"/>
      <c r="DK177" s="182"/>
    </row>
    <row r="178" spans="1:115" ht="30" customHeight="1" x14ac:dyDescent="0.25">
      <c r="A178" s="189" t="s">
        <v>566</v>
      </c>
      <c r="B178" s="182">
        <v>72.769996643066406</v>
      </c>
      <c r="C178" s="211">
        <v>71.95</v>
      </c>
      <c r="D178" s="211"/>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c r="AV178" s="182"/>
      <c r="AW178" s="182"/>
      <c r="AX178" s="182"/>
      <c r="AY178" s="182"/>
      <c r="AZ178" s="182"/>
      <c r="BA178" s="182"/>
      <c r="BB178" s="182"/>
      <c r="BC178" s="182"/>
      <c r="BD178" s="182"/>
      <c r="BE178" s="182"/>
      <c r="BF178" s="182"/>
      <c r="BG178" s="182"/>
      <c r="BH178" s="182"/>
      <c r="BI178" s="182"/>
      <c r="BJ178" s="182"/>
      <c r="BK178" s="182"/>
      <c r="BL178" s="182"/>
      <c r="BM178" s="182"/>
      <c r="BN178" s="182"/>
      <c r="BO178" s="182"/>
      <c r="BP178" s="182"/>
      <c r="BQ178" s="182"/>
      <c r="BR178" s="182"/>
      <c r="BS178" s="182"/>
      <c r="BT178" s="182"/>
      <c r="BU178" s="182"/>
      <c r="BV178" s="182"/>
      <c r="BW178" s="182"/>
      <c r="BX178" s="182"/>
      <c r="BY178" s="182"/>
      <c r="BZ178" s="182"/>
      <c r="CA178" s="182"/>
      <c r="CB178" s="182"/>
      <c r="CC178" s="182"/>
      <c r="CD178" s="182"/>
      <c r="CE178" s="182"/>
      <c r="CF178" s="182"/>
      <c r="CG178" s="182"/>
      <c r="CH178" s="182"/>
      <c r="CI178" s="182"/>
      <c r="CJ178" s="182"/>
      <c r="CK178" s="182"/>
      <c r="CL178" s="182"/>
      <c r="CM178" s="182"/>
      <c r="CN178" s="182"/>
      <c r="CO178" s="182"/>
      <c r="CP178" s="182"/>
      <c r="CQ178" s="182"/>
      <c r="CR178" s="182"/>
      <c r="CS178" s="182"/>
      <c r="CT178" s="182"/>
      <c r="CU178" s="182"/>
      <c r="CV178" s="182"/>
      <c r="CW178" s="182"/>
      <c r="CX178" s="182"/>
      <c r="CY178" s="182"/>
      <c r="CZ178" s="182"/>
      <c r="DA178" s="182"/>
      <c r="DB178" s="182"/>
      <c r="DC178" s="182"/>
      <c r="DD178" s="182"/>
      <c r="DE178" s="182"/>
      <c r="DF178" s="182"/>
      <c r="DG178" s="182"/>
      <c r="DH178" s="182"/>
      <c r="DI178" s="182"/>
      <c r="DJ178" s="182"/>
      <c r="DK178" s="182"/>
    </row>
    <row r="179" spans="1:115" ht="30" customHeight="1" x14ac:dyDescent="0.25">
      <c r="A179" s="189" t="s">
        <v>568</v>
      </c>
      <c r="B179" s="182">
        <v>53.409999847412109</v>
      </c>
      <c r="C179" s="211">
        <v>53.42</v>
      </c>
      <c r="D179" s="211"/>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c r="AV179" s="182"/>
      <c r="AW179" s="182"/>
      <c r="AX179" s="182"/>
      <c r="AY179" s="182"/>
      <c r="AZ179" s="182"/>
      <c r="BA179" s="182"/>
      <c r="BB179" s="182"/>
      <c r="BC179" s="182"/>
      <c r="BD179" s="182"/>
      <c r="BE179" s="182"/>
      <c r="BF179" s="182"/>
      <c r="BG179" s="182"/>
      <c r="BH179" s="182"/>
      <c r="BI179" s="182"/>
      <c r="BJ179" s="182"/>
      <c r="BK179" s="182"/>
      <c r="BL179" s="182"/>
      <c r="BM179" s="182"/>
      <c r="BN179" s="182"/>
      <c r="BO179" s="182"/>
      <c r="BP179" s="182"/>
      <c r="BQ179" s="182"/>
      <c r="BR179" s="182"/>
      <c r="BS179" s="182"/>
      <c r="BT179" s="182"/>
      <c r="BU179" s="182"/>
      <c r="BV179" s="182"/>
      <c r="BW179" s="182"/>
      <c r="BX179" s="182"/>
      <c r="BY179" s="182"/>
      <c r="BZ179" s="182"/>
      <c r="CA179" s="182"/>
      <c r="CB179" s="182"/>
      <c r="CC179" s="182"/>
      <c r="CD179" s="182"/>
      <c r="CE179" s="182"/>
      <c r="CF179" s="182"/>
      <c r="CG179" s="182"/>
      <c r="CH179" s="182"/>
      <c r="CI179" s="182"/>
      <c r="CJ179" s="182"/>
      <c r="CK179" s="182"/>
      <c r="CL179" s="182"/>
      <c r="CM179" s="182"/>
      <c r="CN179" s="182"/>
      <c r="CO179" s="182"/>
      <c r="CP179" s="182"/>
      <c r="CQ179" s="182"/>
      <c r="CR179" s="182"/>
      <c r="CS179" s="182"/>
      <c r="CT179" s="182"/>
      <c r="CU179" s="182"/>
      <c r="CV179" s="182"/>
      <c r="CW179" s="182"/>
      <c r="CX179" s="182"/>
      <c r="CY179" s="182"/>
      <c r="CZ179" s="182"/>
      <c r="DA179" s="182"/>
      <c r="DB179" s="182"/>
      <c r="DC179" s="182"/>
      <c r="DD179" s="182"/>
      <c r="DE179" s="182"/>
      <c r="DF179" s="182"/>
      <c r="DG179" s="182"/>
      <c r="DH179" s="182"/>
      <c r="DI179" s="182"/>
      <c r="DJ179" s="182"/>
      <c r="DK179" s="182"/>
    </row>
    <row r="180" spans="1:115" ht="30" customHeight="1" x14ac:dyDescent="0.25">
      <c r="A180" s="189" t="s">
        <v>570</v>
      </c>
      <c r="B180" s="182">
        <v>66.069999694824219</v>
      </c>
      <c r="C180" s="211">
        <v>65.709999999999994</v>
      </c>
      <c r="D180" s="211"/>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c r="AV180" s="182"/>
      <c r="AW180" s="182"/>
      <c r="AX180" s="182"/>
      <c r="AY180" s="182"/>
      <c r="AZ180" s="182"/>
      <c r="BA180" s="182"/>
      <c r="BB180" s="182"/>
      <c r="BC180" s="182"/>
      <c r="BD180" s="182"/>
      <c r="BE180" s="182"/>
      <c r="BF180" s="182"/>
      <c r="BG180" s="182"/>
      <c r="BH180" s="182"/>
      <c r="BI180" s="182"/>
      <c r="BJ180" s="182"/>
      <c r="BK180" s="182"/>
      <c r="BL180" s="182"/>
      <c r="BM180" s="182"/>
      <c r="BN180" s="182"/>
      <c r="BO180" s="182"/>
      <c r="BP180" s="182"/>
      <c r="BQ180" s="182"/>
      <c r="BR180" s="182"/>
      <c r="BS180" s="182"/>
      <c r="BT180" s="182"/>
      <c r="BU180" s="182"/>
      <c r="BV180" s="182"/>
      <c r="BW180" s="182"/>
      <c r="BX180" s="182"/>
      <c r="BY180" s="182"/>
      <c r="BZ180" s="182"/>
      <c r="CA180" s="182"/>
      <c r="CB180" s="182"/>
      <c r="CC180" s="182"/>
      <c r="CD180" s="182"/>
      <c r="CE180" s="182"/>
      <c r="CF180" s="182"/>
      <c r="CG180" s="182"/>
      <c r="CH180" s="182"/>
      <c r="CI180" s="182"/>
      <c r="CJ180" s="182"/>
      <c r="CK180" s="182"/>
      <c r="CL180" s="182"/>
      <c r="CM180" s="182"/>
      <c r="CN180" s="182"/>
      <c r="CO180" s="182"/>
      <c r="CP180" s="182"/>
      <c r="CQ180" s="182"/>
      <c r="CR180" s="182"/>
      <c r="CS180" s="182"/>
      <c r="CT180" s="182"/>
      <c r="CU180" s="182"/>
      <c r="CV180" s="182"/>
      <c r="CW180" s="182"/>
      <c r="CX180" s="182"/>
      <c r="CY180" s="182"/>
      <c r="CZ180" s="182"/>
      <c r="DA180" s="182"/>
      <c r="DB180" s="182"/>
      <c r="DC180" s="182"/>
      <c r="DD180" s="182"/>
      <c r="DE180" s="182"/>
      <c r="DF180" s="182"/>
      <c r="DG180" s="182"/>
      <c r="DH180" s="182"/>
      <c r="DI180" s="182"/>
      <c r="DJ180" s="182"/>
      <c r="DK180" s="182"/>
    </row>
    <row r="181" spans="1:115" ht="30" customHeight="1" x14ac:dyDescent="0.25">
      <c r="A181" s="189" t="s">
        <v>572</v>
      </c>
      <c r="B181" s="182">
        <v>33.959999084472656</v>
      </c>
      <c r="C181" s="211">
        <v>35.1</v>
      </c>
      <c r="D181" s="211"/>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c r="AV181" s="182"/>
      <c r="AW181" s="182"/>
      <c r="AX181" s="182"/>
      <c r="AY181" s="182"/>
      <c r="AZ181" s="182"/>
      <c r="BA181" s="182"/>
      <c r="BB181" s="182"/>
      <c r="BC181" s="182"/>
      <c r="BD181" s="182"/>
      <c r="BE181" s="182"/>
      <c r="BF181" s="182"/>
      <c r="BG181" s="182"/>
      <c r="BH181" s="182"/>
      <c r="BI181" s="182"/>
      <c r="BJ181" s="182"/>
      <c r="BK181" s="182"/>
      <c r="BL181" s="182"/>
      <c r="BM181" s="182"/>
      <c r="BN181" s="182"/>
      <c r="BO181" s="182"/>
      <c r="BP181" s="182"/>
      <c r="BQ181" s="182"/>
      <c r="BR181" s="182"/>
      <c r="BS181" s="182"/>
      <c r="BT181" s="182"/>
      <c r="BU181" s="182"/>
      <c r="BV181" s="182"/>
      <c r="BW181" s="182"/>
      <c r="BX181" s="182"/>
      <c r="BY181" s="182"/>
      <c r="BZ181" s="182"/>
      <c r="CA181" s="182"/>
      <c r="CB181" s="182"/>
      <c r="CC181" s="182"/>
      <c r="CD181" s="182"/>
      <c r="CE181" s="182"/>
      <c r="CF181" s="182"/>
      <c r="CG181" s="182"/>
      <c r="CH181" s="182"/>
      <c r="CI181" s="182"/>
      <c r="CJ181" s="182"/>
      <c r="CK181" s="182"/>
      <c r="CL181" s="182"/>
      <c r="CM181" s="182"/>
      <c r="CN181" s="182"/>
      <c r="CO181" s="182"/>
      <c r="CP181" s="182"/>
      <c r="CQ181" s="182"/>
      <c r="CR181" s="182"/>
      <c r="CS181" s="182"/>
      <c r="CT181" s="182"/>
      <c r="CU181" s="182"/>
      <c r="CV181" s="182"/>
      <c r="CW181" s="182"/>
      <c r="CX181" s="182"/>
      <c r="CY181" s="182"/>
      <c r="CZ181" s="182"/>
      <c r="DA181" s="182"/>
      <c r="DB181" s="182"/>
      <c r="DC181" s="182"/>
      <c r="DD181" s="182"/>
      <c r="DE181" s="182"/>
      <c r="DF181" s="182"/>
      <c r="DG181" s="182"/>
      <c r="DH181" s="182"/>
      <c r="DI181" s="182"/>
      <c r="DJ181" s="182"/>
      <c r="DK181" s="182"/>
    </row>
    <row r="182" spans="1:115" ht="30" customHeight="1" x14ac:dyDescent="0.25">
      <c r="A182" s="189" t="s">
        <v>236</v>
      </c>
      <c r="B182" s="182">
        <v>0.4050000011920929</v>
      </c>
      <c r="C182" s="211">
        <v>0.4</v>
      </c>
      <c r="D182" s="211"/>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c r="AV182" s="182"/>
      <c r="AW182" s="182"/>
      <c r="AX182" s="182"/>
      <c r="AY182" s="182"/>
      <c r="AZ182" s="182"/>
      <c r="BA182" s="182"/>
      <c r="BB182" s="182"/>
      <c r="BC182" s="182"/>
      <c r="BD182" s="182"/>
      <c r="BE182" s="182"/>
      <c r="BF182" s="182"/>
      <c r="BG182" s="182"/>
      <c r="BH182" s="182"/>
      <c r="BI182" s="182"/>
      <c r="BJ182" s="182"/>
      <c r="BK182" s="182"/>
      <c r="BL182" s="182"/>
      <c r="BM182" s="182"/>
      <c r="BN182" s="182"/>
      <c r="BO182" s="182"/>
      <c r="BP182" s="182"/>
      <c r="BQ182" s="182"/>
      <c r="BR182" s="182"/>
      <c r="BS182" s="182"/>
      <c r="BT182" s="182"/>
      <c r="BU182" s="182"/>
      <c r="BV182" s="182"/>
      <c r="BW182" s="182"/>
      <c r="BX182" s="182"/>
      <c r="BY182" s="182"/>
      <c r="BZ182" s="182"/>
      <c r="CA182" s="182"/>
      <c r="CB182" s="182"/>
      <c r="CC182" s="182"/>
      <c r="CD182" s="182"/>
      <c r="CE182" s="182"/>
      <c r="CF182" s="182"/>
      <c r="CG182" s="182"/>
      <c r="CH182" s="182"/>
      <c r="CI182" s="182"/>
      <c r="CJ182" s="182"/>
      <c r="CK182" s="182"/>
      <c r="CL182" s="182"/>
      <c r="CM182" s="182"/>
      <c r="CN182" s="182"/>
      <c r="CO182" s="182"/>
      <c r="CP182" s="182"/>
      <c r="CQ182" s="182"/>
      <c r="CR182" s="182"/>
      <c r="CS182" s="182"/>
      <c r="CT182" s="182"/>
      <c r="CU182" s="182"/>
      <c r="CV182" s="182"/>
      <c r="CW182" s="182"/>
      <c r="CX182" s="182"/>
      <c r="CY182" s="182"/>
      <c r="CZ182" s="182"/>
      <c r="DA182" s="182"/>
      <c r="DB182" s="182"/>
      <c r="DC182" s="182"/>
      <c r="DD182" s="182"/>
      <c r="DE182" s="182"/>
      <c r="DF182" s="182"/>
      <c r="DG182" s="182"/>
      <c r="DH182" s="182"/>
      <c r="DI182" s="182"/>
      <c r="DJ182" s="182"/>
      <c r="DK182" s="182"/>
    </row>
    <row r="183" spans="1:115" ht="30" customHeight="1" x14ac:dyDescent="0.25">
      <c r="A183" s="189" t="s">
        <v>574</v>
      </c>
      <c r="B183" s="182">
        <v>94.970001220703125</v>
      </c>
      <c r="C183" s="211">
        <v>96.6</v>
      </c>
      <c r="D183" s="211"/>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c r="AV183" s="182"/>
      <c r="AW183" s="182"/>
      <c r="AX183" s="182"/>
      <c r="AY183" s="182"/>
      <c r="AZ183" s="182"/>
      <c r="BA183" s="182"/>
      <c r="BB183" s="182"/>
      <c r="BC183" s="182"/>
      <c r="BD183" s="182"/>
      <c r="BE183" s="182"/>
      <c r="BF183" s="182"/>
      <c r="BG183" s="182"/>
      <c r="BH183" s="182"/>
      <c r="BI183" s="182"/>
      <c r="BJ183" s="182"/>
      <c r="BK183" s="182"/>
      <c r="BL183" s="182"/>
      <c r="BM183" s="182"/>
      <c r="BN183" s="182"/>
      <c r="BO183" s="182"/>
      <c r="BP183" s="182"/>
      <c r="BQ183" s="182"/>
      <c r="BR183" s="182"/>
      <c r="BS183" s="182"/>
      <c r="BT183" s="182"/>
      <c r="BU183" s="182"/>
      <c r="BV183" s="182"/>
      <c r="BW183" s="182"/>
      <c r="BX183" s="182"/>
      <c r="BY183" s="182"/>
      <c r="BZ183" s="182"/>
      <c r="CA183" s="182"/>
      <c r="CB183" s="182"/>
      <c r="CC183" s="182"/>
      <c r="CD183" s="182"/>
      <c r="CE183" s="182"/>
      <c r="CF183" s="182"/>
      <c r="CG183" s="182"/>
      <c r="CH183" s="182"/>
      <c r="CI183" s="182"/>
      <c r="CJ183" s="182"/>
      <c r="CK183" s="182"/>
      <c r="CL183" s="182"/>
      <c r="CM183" s="182"/>
      <c r="CN183" s="182"/>
      <c r="CO183" s="182"/>
      <c r="CP183" s="182"/>
      <c r="CQ183" s="182"/>
      <c r="CR183" s="182"/>
      <c r="CS183" s="182"/>
      <c r="CT183" s="182"/>
      <c r="CU183" s="182"/>
      <c r="CV183" s="182"/>
      <c r="CW183" s="182"/>
      <c r="CX183" s="182"/>
      <c r="CY183" s="182"/>
      <c r="CZ183" s="182"/>
      <c r="DA183" s="182"/>
      <c r="DB183" s="182"/>
      <c r="DC183" s="182"/>
      <c r="DD183" s="182"/>
      <c r="DE183" s="182"/>
      <c r="DF183" s="182"/>
      <c r="DG183" s="182"/>
      <c r="DH183" s="182"/>
      <c r="DI183" s="182"/>
      <c r="DJ183" s="182"/>
      <c r="DK183" s="182"/>
    </row>
    <row r="184" spans="1:115" ht="30" customHeight="1" x14ac:dyDescent="0.25">
      <c r="A184" s="189" t="s">
        <v>894</v>
      </c>
      <c r="B184" s="182">
        <v>35.274074554443359</v>
      </c>
      <c r="C184" s="211">
        <v>35.741</v>
      </c>
      <c r="D184" s="211"/>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c r="AV184" s="182"/>
      <c r="AW184" s="182"/>
      <c r="AX184" s="182"/>
      <c r="AY184" s="182"/>
      <c r="AZ184" s="182"/>
      <c r="BA184" s="182"/>
      <c r="BB184" s="182"/>
      <c r="BC184" s="182"/>
      <c r="BD184" s="182"/>
      <c r="BE184" s="182"/>
      <c r="BF184" s="182"/>
      <c r="BG184" s="182"/>
      <c r="BH184" s="182"/>
      <c r="BI184" s="182"/>
      <c r="BJ184" s="182"/>
      <c r="BK184" s="182"/>
      <c r="BL184" s="182"/>
      <c r="BM184" s="182"/>
      <c r="BN184" s="182"/>
      <c r="BO184" s="182"/>
      <c r="BP184" s="182"/>
      <c r="BQ184" s="182"/>
      <c r="BR184" s="182"/>
      <c r="BS184" s="182"/>
      <c r="BT184" s="182"/>
      <c r="BU184" s="182"/>
      <c r="BV184" s="182"/>
      <c r="BW184" s="182"/>
      <c r="BX184" s="182"/>
      <c r="BY184" s="182"/>
      <c r="BZ184" s="182"/>
      <c r="CA184" s="182"/>
      <c r="CB184" s="182"/>
      <c r="CC184" s="182"/>
      <c r="CD184" s="182"/>
      <c r="CE184" s="182"/>
      <c r="CF184" s="182"/>
      <c r="CG184" s="182"/>
      <c r="CH184" s="182"/>
      <c r="CI184" s="182"/>
      <c r="CJ184" s="182"/>
      <c r="CK184" s="182"/>
      <c r="CL184" s="182"/>
      <c r="CM184" s="182"/>
      <c r="CN184" s="182"/>
      <c r="CO184" s="182"/>
      <c r="CP184" s="182"/>
      <c r="CQ184" s="182"/>
      <c r="CR184" s="182"/>
      <c r="CS184" s="182"/>
      <c r="CT184" s="182"/>
      <c r="CU184" s="182"/>
      <c r="CV184" s="182"/>
      <c r="CW184" s="182"/>
      <c r="CX184" s="182"/>
      <c r="CY184" s="182"/>
      <c r="CZ184" s="182"/>
      <c r="DA184" s="182"/>
      <c r="DB184" s="182"/>
      <c r="DC184" s="182"/>
      <c r="DD184" s="182"/>
      <c r="DE184" s="182"/>
      <c r="DF184" s="182"/>
      <c r="DG184" s="182"/>
      <c r="DH184" s="182"/>
      <c r="DI184" s="182"/>
      <c r="DJ184" s="182"/>
      <c r="DK184" s="182"/>
    </row>
    <row r="185" spans="1:115" ht="30" customHeight="1" x14ac:dyDescent="0.25">
      <c r="A185" s="189" t="s">
        <v>576</v>
      </c>
      <c r="B185" s="182">
        <v>50.180000305175781</v>
      </c>
      <c r="C185" s="211">
        <v>50.45</v>
      </c>
      <c r="D185" s="211"/>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c r="AV185" s="182"/>
      <c r="AW185" s="182"/>
      <c r="AX185" s="182"/>
      <c r="AY185" s="182"/>
      <c r="AZ185" s="182"/>
      <c r="BA185" s="182"/>
      <c r="BB185" s="182"/>
      <c r="BC185" s="182"/>
      <c r="BD185" s="182"/>
      <c r="BE185" s="182"/>
      <c r="BF185" s="182"/>
      <c r="BG185" s="182"/>
      <c r="BH185" s="182"/>
      <c r="BI185" s="182"/>
      <c r="BJ185" s="182"/>
      <c r="BK185" s="182"/>
      <c r="BL185" s="182"/>
      <c r="BM185" s="182"/>
      <c r="BN185" s="182"/>
      <c r="BO185" s="182"/>
      <c r="BP185" s="182"/>
      <c r="BQ185" s="182"/>
      <c r="BR185" s="182"/>
      <c r="BS185" s="182"/>
      <c r="BT185" s="182"/>
      <c r="BU185" s="182"/>
      <c r="BV185" s="182"/>
      <c r="BW185" s="182"/>
      <c r="BX185" s="182"/>
      <c r="BY185" s="182"/>
      <c r="BZ185" s="182"/>
      <c r="CA185" s="182"/>
      <c r="CB185" s="182"/>
      <c r="CC185" s="182"/>
      <c r="CD185" s="182"/>
      <c r="CE185" s="182"/>
      <c r="CF185" s="182"/>
      <c r="CG185" s="182"/>
      <c r="CH185" s="182"/>
      <c r="CI185" s="182"/>
      <c r="CJ185" s="182"/>
      <c r="CK185" s="182"/>
      <c r="CL185" s="182"/>
      <c r="CM185" s="182"/>
      <c r="CN185" s="182"/>
      <c r="CO185" s="182"/>
      <c r="CP185" s="182"/>
      <c r="CQ185" s="182"/>
      <c r="CR185" s="182"/>
      <c r="CS185" s="182"/>
      <c r="CT185" s="182"/>
      <c r="CU185" s="182"/>
      <c r="CV185" s="182"/>
      <c r="CW185" s="182"/>
      <c r="CX185" s="182"/>
      <c r="CY185" s="182"/>
      <c r="CZ185" s="182"/>
      <c r="DA185" s="182"/>
      <c r="DB185" s="182"/>
      <c r="DC185" s="182"/>
      <c r="DD185" s="182"/>
      <c r="DE185" s="182"/>
      <c r="DF185" s="182"/>
      <c r="DG185" s="182"/>
      <c r="DH185" s="182"/>
      <c r="DI185" s="182"/>
      <c r="DJ185" s="182"/>
      <c r="DK185" s="182"/>
    </row>
    <row r="186" spans="1:115" ht="30" customHeight="1" x14ac:dyDescent="0.25">
      <c r="A186" s="189" t="s">
        <v>578</v>
      </c>
      <c r="B186" s="182">
        <v>22.290000915527344</v>
      </c>
      <c r="C186" s="211">
        <v>22.71</v>
      </c>
      <c r="D186" s="211"/>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c r="AV186" s="182"/>
      <c r="AW186" s="182"/>
      <c r="AX186" s="182"/>
      <c r="AY186" s="182"/>
      <c r="AZ186" s="182"/>
      <c r="BA186" s="182"/>
      <c r="BB186" s="182"/>
      <c r="BC186" s="182"/>
      <c r="BD186" s="182"/>
      <c r="BE186" s="182"/>
      <c r="BF186" s="182"/>
      <c r="BG186" s="182"/>
      <c r="BH186" s="182"/>
      <c r="BI186" s="182"/>
      <c r="BJ186" s="182"/>
      <c r="BK186" s="182"/>
      <c r="BL186" s="182"/>
      <c r="BM186" s="182"/>
      <c r="BN186" s="182"/>
      <c r="BO186" s="182"/>
      <c r="BP186" s="182"/>
      <c r="BQ186" s="182"/>
      <c r="BR186" s="182"/>
      <c r="BS186" s="182"/>
      <c r="BT186" s="182"/>
      <c r="BU186" s="182"/>
      <c r="BV186" s="182"/>
      <c r="BW186" s="182"/>
      <c r="BX186" s="182"/>
      <c r="BY186" s="182"/>
      <c r="BZ186" s="182"/>
      <c r="CA186" s="182"/>
      <c r="CB186" s="182"/>
      <c r="CC186" s="182"/>
      <c r="CD186" s="182"/>
      <c r="CE186" s="182"/>
      <c r="CF186" s="182"/>
      <c r="CG186" s="182"/>
      <c r="CH186" s="182"/>
      <c r="CI186" s="182"/>
      <c r="CJ186" s="182"/>
      <c r="CK186" s="182"/>
      <c r="CL186" s="182"/>
      <c r="CM186" s="182"/>
      <c r="CN186" s="182"/>
      <c r="CO186" s="182"/>
      <c r="CP186" s="182"/>
      <c r="CQ186" s="182"/>
      <c r="CR186" s="182"/>
      <c r="CS186" s="182"/>
      <c r="CT186" s="182"/>
      <c r="CU186" s="182"/>
      <c r="CV186" s="182"/>
      <c r="CW186" s="182"/>
      <c r="CX186" s="182"/>
      <c r="CY186" s="182"/>
      <c r="CZ186" s="182"/>
      <c r="DA186" s="182"/>
      <c r="DB186" s="182"/>
      <c r="DC186" s="182"/>
      <c r="DD186" s="182"/>
      <c r="DE186" s="182"/>
      <c r="DF186" s="182"/>
      <c r="DG186" s="182"/>
      <c r="DH186" s="182"/>
      <c r="DI186" s="182"/>
      <c r="DJ186" s="182"/>
      <c r="DK186" s="182"/>
    </row>
    <row r="187" spans="1:115" ht="30" customHeight="1" x14ac:dyDescent="0.25">
      <c r="A187" s="189" t="s">
        <v>895</v>
      </c>
      <c r="B187" s="182">
        <v>222.78532409667969</v>
      </c>
      <c r="C187" s="211">
        <v>221.78226000000001</v>
      </c>
      <c r="D187" s="211"/>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c r="AV187" s="182"/>
      <c r="AW187" s="182"/>
      <c r="AX187" s="182"/>
      <c r="AY187" s="182"/>
      <c r="AZ187" s="182"/>
      <c r="BA187" s="182"/>
      <c r="BB187" s="182"/>
      <c r="BC187" s="182"/>
      <c r="BD187" s="182"/>
      <c r="BE187" s="182"/>
      <c r="BF187" s="182"/>
      <c r="BG187" s="182"/>
      <c r="BH187" s="182"/>
      <c r="BI187" s="182"/>
      <c r="BJ187" s="182"/>
      <c r="BK187" s="182"/>
      <c r="BL187" s="182"/>
      <c r="BM187" s="182"/>
      <c r="BN187" s="182"/>
      <c r="BO187" s="182"/>
      <c r="BP187" s="182"/>
      <c r="BQ187" s="182"/>
      <c r="BR187" s="182"/>
      <c r="BS187" s="182"/>
      <c r="BT187" s="182"/>
      <c r="BU187" s="182"/>
      <c r="BV187" s="182"/>
      <c r="BW187" s="182"/>
      <c r="BX187" s="182"/>
      <c r="BY187" s="182"/>
      <c r="BZ187" s="182"/>
      <c r="CA187" s="182"/>
      <c r="CB187" s="182"/>
      <c r="CC187" s="182"/>
      <c r="CD187" s="182"/>
      <c r="CE187" s="182"/>
      <c r="CF187" s="182"/>
      <c r="CG187" s="182"/>
      <c r="CH187" s="182"/>
      <c r="CI187" s="182"/>
      <c r="CJ187" s="182"/>
      <c r="CK187" s="182"/>
      <c r="CL187" s="182"/>
      <c r="CM187" s="182"/>
      <c r="CN187" s="182"/>
      <c r="CO187" s="182"/>
      <c r="CP187" s="182"/>
      <c r="CQ187" s="182"/>
      <c r="CR187" s="182"/>
      <c r="CS187" s="182"/>
      <c r="CT187" s="182"/>
      <c r="CU187" s="182"/>
      <c r="CV187" s="182"/>
      <c r="CW187" s="182"/>
      <c r="CX187" s="182"/>
      <c r="CY187" s="182"/>
      <c r="CZ187" s="182"/>
      <c r="DA187" s="182"/>
      <c r="DB187" s="182"/>
      <c r="DC187" s="182"/>
      <c r="DD187" s="182"/>
      <c r="DE187" s="182"/>
      <c r="DF187" s="182"/>
      <c r="DG187" s="182"/>
      <c r="DH187" s="182"/>
      <c r="DI187" s="182"/>
      <c r="DJ187" s="182"/>
      <c r="DK187" s="182"/>
    </row>
    <row r="188" spans="1:115" ht="30" customHeight="1" x14ac:dyDescent="0.25">
      <c r="A188" s="189" t="s">
        <v>580</v>
      </c>
      <c r="B188" s="182">
        <v>4.3499999046325684</v>
      </c>
      <c r="C188" s="211">
        <v>4.25</v>
      </c>
      <c r="D188" s="211"/>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c r="AV188" s="182"/>
      <c r="AW188" s="182"/>
      <c r="AX188" s="182"/>
      <c r="AY188" s="182"/>
      <c r="AZ188" s="182"/>
      <c r="BA188" s="182"/>
      <c r="BB188" s="182"/>
      <c r="BC188" s="182"/>
      <c r="BD188" s="182"/>
      <c r="BE188" s="182"/>
      <c r="BF188" s="182"/>
      <c r="BG188" s="182"/>
      <c r="BH188" s="182"/>
      <c r="BI188" s="182"/>
      <c r="BJ188" s="182"/>
      <c r="BK188" s="182"/>
      <c r="BL188" s="182"/>
      <c r="BM188" s="182"/>
      <c r="BN188" s="182"/>
      <c r="BO188" s="182"/>
      <c r="BP188" s="182"/>
      <c r="BQ188" s="182"/>
      <c r="BR188" s="182"/>
      <c r="BS188" s="182"/>
      <c r="BT188" s="182"/>
      <c r="BU188" s="182"/>
      <c r="BV188" s="182"/>
      <c r="BW188" s="182"/>
      <c r="BX188" s="182"/>
      <c r="BY188" s="182"/>
      <c r="BZ188" s="182"/>
      <c r="CA188" s="182"/>
      <c r="CB188" s="182"/>
      <c r="CC188" s="182"/>
      <c r="CD188" s="182"/>
      <c r="CE188" s="182"/>
      <c r="CF188" s="182"/>
      <c r="CG188" s="182"/>
      <c r="CH188" s="182"/>
      <c r="CI188" s="182"/>
      <c r="CJ188" s="182"/>
      <c r="CK188" s="182"/>
      <c r="CL188" s="182"/>
      <c r="CM188" s="182"/>
      <c r="CN188" s="182"/>
      <c r="CO188" s="182"/>
      <c r="CP188" s="182"/>
      <c r="CQ188" s="182"/>
      <c r="CR188" s="182"/>
      <c r="CS188" s="182"/>
      <c r="CT188" s="182"/>
      <c r="CU188" s="182"/>
      <c r="CV188" s="182"/>
      <c r="CW188" s="182"/>
      <c r="CX188" s="182"/>
      <c r="CY188" s="182"/>
      <c r="CZ188" s="182"/>
      <c r="DA188" s="182"/>
      <c r="DB188" s="182"/>
      <c r="DC188" s="182"/>
      <c r="DD188" s="182"/>
      <c r="DE188" s="182"/>
      <c r="DF188" s="182"/>
      <c r="DG188" s="182"/>
      <c r="DH188" s="182"/>
      <c r="DI188" s="182"/>
      <c r="DJ188" s="182"/>
      <c r="DK188" s="182"/>
    </row>
    <row r="189" spans="1:115" ht="30" customHeight="1" x14ac:dyDescent="0.25">
      <c r="A189" s="189" t="s">
        <v>582</v>
      </c>
      <c r="B189" s="182">
        <v>90.029998779296875</v>
      </c>
      <c r="C189" s="211">
        <v>89.24</v>
      </c>
      <c r="D189" s="211"/>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c r="AV189" s="182"/>
      <c r="AW189" s="182"/>
      <c r="AX189" s="182"/>
      <c r="AY189" s="182"/>
      <c r="AZ189" s="182"/>
      <c r="BA189" s="182"/>
      <c r="BB189" s="182"/>
      <c r="BC189" s="182"/>
      <c r="BD189" s="182"/>
      <c r="BE189" s="182"/>
      <c r="BF189" s="182"/>
      <c r="BG189" s="182"/>
      <c r="BH189" s="182"/>
      <c r="BI189" s="182"/>
      <c r="BJ189" s="182"/>
      <c r="BK189" s="182"/>
      <c r="BL189" s="182"/>
      <c r="BM189" s="182"/>
      <c r="BN189" s="182"/>
      <c r="BO189" s="182"/>
      <c r="BP189" s="182"/>
      <c r="BQ189" s="182"/>
      <c r="BR189" s="182"/>
      <c r="BS189" s="182"/>
      <c r="BT189" s="182"/>
      <c r="BU189" s="182"/>
      <c r="BV189" s="182"/>
      <c r="BW189" s="182"/>
      <c r="BX189" s="182"/>
      <c r="BY189" s="182"/>
      <c r="BZ189" s="182"/>
      <c r="CA189" s="182"/>
      <c r="CB189" s="182"/>
      <c r="CC189" s="182"/>
      <c r="CD189" s="182"/>
      <c r="CE189" s="182"/>
      <c r="CF189" s="182"/>
      <c r="CG189" s="182"/>
      <c r="CH189" s="182"/>
      <c r="CI189" s="182"/>
      <c r="CJ189" s="182"/>
      <c r="CK189" s="182"/>
      <c r="CL189" s="182"/>
      <c r="CM189" s="182"/>
      <c r="CN189" s="182"/>
      <c r="CO189" s="182"/>
      <c r="CP189" s="182"/>
      <c r="CQ189" s="182"/>
      <c r="CR189" s="182"/>
      <c r="CS189" s="182"/>
      <c r="CT189" s="182"/>
      <c r="CU189" s="182"/>
      <c r="CV189" s="182"/>
      <c r="CW189" s="182"/>
      <c r="CX189" s="182"/>
      <c r="CY189" s="182"/>
      <c r="CZ189" s="182"/>
      <c r="DA189" s="182"/>
      <c r="DB189" s="182"/>
      <c r="DC189" s="182"/>
      <c r="DD189" s="182"/>
      <c r="DE189" s="182"/>
      <c r="DF189" s="182"/>
      <c r="DG189" s="182"/>
      <c r="DH189" s="182"/>
      <c r="DI189" s="182"/>
      <c r="DJ189" s="182"/>
      <c r="DK189" s="182"/>
    </row>
    <row r="190" spans="1:115" ht="30" customHeight="1" x14ac:dyDescent="0.25">
      <c r="A190" s="189" t="s">
        <v>584</v>
      </c>
      <c r="B190" s="182">
        <v>18.319999694824219</v>
      </c>
      <c r="C190" s="211">
        <v>17.940000000000001</v>
      </c>
      <c r="D190" s="211"/>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c r="AV190" s="182"/>
      <c r="AW190" s="182"/>
      <c r="AX190" s="182"/>
      <c r="AY190" s="182"/>
      <c r="AZ190" s="182"/>
      <c r="BA190" s="182"/>
      <c r="BB190" s="182"/>
      <c r="BC190" s="182"/>
      <c r="BD190" s="182"/>
      <c r="BE190" s="182"/>
      <c r="BF190" s="182"/>
      <c r="BG190" s="182"/>
      <c r="BH190" s="182"/>
      <c r="BI190" s="182"/>
      <c r="BJ190" s="182"/>
      <c r="BK190" s="182"/>
      <c r="BL190" s="182"/>
      <c r="BM190" s="182"/>
      <c r="BN190" s="182"/>
      <c r="BO190" s="182"/>
      <c r="BP190" s="182"/>
      <c r="BQ190" s="182"/>
      <c r="BR190" s="182"/>
      <c r="BS190" s="182"/>
      <c r="BT190" s="182"/>
      <c r="BU190" s="182"/>
      <c r="BV190" s="182"/>
      <c r="BW190" s="182"/>
      <c r="BX190" s="182"/>
      <c r="BY190" s="182"/>
      <c r="BZ190" s="182"/>
      <c r="CA190" s="182"/>
      <c r="CB190" s="182"/>
      <c r="CC190" s="182"/>
      <c r="CD190" s="182"/>
      <c r="CE190" s="182"/>
      <c r="CF190" s="182"/>
      <c r="CG190" s="182"/>
      <c r="CH190" s="182"/>
      <c r="CI190" s="182"/>
      <c r="CJ190" s="182"/>
      <c r="CK190" s="182"/>
      <c r="CL190" s="182"/>
      <c r="CM190" s="182"/>
      <c r="CN190" s="182"/>
      <c r="CO190" s="182"/>
      <c r="CP190" s="182"/>
      <c r="CQ190" s="182"/>
      <c r="CR190" s="182"/>
      <c r="CS190" s="182"/>
      <c r="CT190" s="182"/>
      <c r="CU190" s="182"/>
      <c r="CV190" s="182"/>
      <c r="CW190" s="182"/>
      <c r="CX190" s="182"/>
      <c r="CY190" s="182"/>
      <c r="CZ190" s="182"/>
      <c r="DA190" s="182"/>
      <c r="DB190" s="182"/>
      <c r="DC190" s="182"/>
      <c r="DD190" s="182"/>
      <c r="DE190" s="182"/>
      <c r="DF190" s="182"/>
      <c r="DG190" s="182"/>
      <c r="DH190" s="182"/>
      <c r="DI190" s="182"/>
      <c r="DJ190" s="182"/>
      <c r="DK190" s="182"/>
    </row>
    <row r="191" spans="1:115" ht="30" customHeight="1" x14ac:dyDescent="0.25">
      <c r="A191" s="189" t="s">
        <v>586</v>
      </c>
      <c r="B191" s="182">
        <v>17.559999465942383</v>
      </c>
      <c r="C191" s="211">
        <v>17.05</v>
      </c>
      <c r="D191" s="211"/>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c r="AV191" s="182"/>
      <c r="AW191" s="182"/>
      <c r="AX191" s="182"/>
      <c r="AY191" s="182"/>
      <c r="AZ191" s="182"/>
      <c r="BA191" s="182"/>
      <c r="BB191" s="182"/>
      <c r="BC191" s="182"/>
      <c r="BD191" s="182"/>
      <c r="BE191" s="182"/>
      <c r="BF191" s="182"/>
      <c r="BG191" s="182"/>
      <c r="BH191" s="182"/>
      <c r="BI191" s="182"/>
      <c r="BJ191" s="182"/>
      <c r="BK191" s="182"/>
      <c r="BL191" s="182"/>
      <c r="BM191" s="182"/>
      <c r="BN191" s="182"/>
      <c r="BO191" s="182"/>
      <c r="BP191" s="182"/>
      <c r="BQ191" s="182"/>
      <c r="BR191" s="182"/>
      <c r="BS191" s="182"/>
      <c r="BT191" s="182"/>
      <c r="BU191" s="182"/>
      <c r="BV191" s="182"/>
      <c r="BW191" s="182"/>
      <c r="BX191" s="182"/>
      <c r="BY191" s="182"/>
      <c r="BZ191" s="182"/>
      <c r="CA191" s="182"/>
      <c r="CB191" s="182"/>
      <c r="CC191" s="182"/>
      <c r="CD191" s="182"/>
      <c r="CE191" s="182"/>
      <c r="CF191" s="182"/>
      <c r="CG191" s="182"/>
      <c r="CH191" s="182"/>
      <c r="CI191" s="182"/>
      <c r="CJ191" s="182"/>
      <c r="CK191" s="182"/>
      <c r="CL191" s="182"/>
      <c r="CM191" s="182"/>
      <c r="CN191" s="182"/>
      <c r="CO191" s="182"/>
      <c r="CP191" s="182"/>
      <c r="CQ191" s="182"/>
      <c r="CR191" s="182"/>
      <c r="CS191" s="182"/>
      <c r="CT191" s="182"/>
      <c r="CU191" s="182"/>
      <c r="CV191" s="182"/>
      <c r="CW191" s="182"/>
      <c r="CX191" s="182"/>
      <c r="CY191" s="182"/>
      <c r="CZ191" s="182"/>
      <c r="DA191" s="182"/>
      <c r="DB191" s="182"/>
      <c r="DC191" s="182"/>
      <c r="DD191" s="182"/>
      <c r="DE191" s="182"/>
      <c r="DF191" s="182"/>
      <c r="DG191" s="182"/>
      <c r="DH191" s="182"/>
      <c r="DI191" s="182"/>
      <c r="DJ191" s="182"/>
      <c r="DK191" s="182"/>
    </row>
    <row r="192" spans="1:115" ht="30" customHeight="1" x14ac:dyDescent="0.25">
      <c r="A192" s="189" t="s">
        <v>588</v>
      </c>
      <c r="B192" s="182">
        <v>20.860000610351563</v>
      </c>
      <c r="C192" s="211">
        <v>20.68</v>
      </c>
      <c r="D192" s="211"/>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c r="AV192" s="182"/>
      <c r="AW192" s="182"/>
      <c r="AX192" s="182"/>
      <c r="AY192" s="182"/>
      <c r="AZ192" s="182"/>
      <c r="BA192" s="182"/>
      <c r="BB192" s="182"/>
      <c r="BC192" s="182"/>
      <c r="BD192" s="182"/>
      <c r="BE192" s="182"/>
      <c r="BF192" s="182"/>
      <c r="BG192" s="182"/>
      <c r="BH192" s="182"/>
      <c r="BI192" s="182"/>
      <c r="BJ192" s="182"/>
      <c r="BK192" s="182"/>
      <c r="BL192" s="182"/>
      <c r="BM192" s="182"/>
      <c r="BN192" s="182"/>
      <c r="BO192" s="182"/>
      <c r="BP192" s="182"/>
      <c r="BQ192" s="182"/>
      <c r="BR192" s="182"/>
      <c r="BS192" s="182"/>
      <c r="BT192" s="182"/>
      <c r="BU192" s="182"/>
      <c r="BV192" s="182"/>
      <c r="BW192" s="182"/>
      <c r="BX192" s="182"/>
      <c r="BY192" s="182"/>
      <c r="BZ192" s="182"/>
      <c r="CA192" s="182"/>
      <c r="CB192" s="182"/>
      <c r="CC192" s="182"/>
      <c r="CD192" s="182"/>
      <c r="CE192" s="182"/>
      <c r="CF192" s="182"/>
      <c r="CG192" s="182"/>
      <c r="CH192" s="182"/>
      <c r="CI192" s="182"/>
      <c r="CJ192" s="182"/>
      <c r="CK192" s="182"/>
      <c r="CL192" s="182"/>
      <c r="CM192" s="182"/>
      <c r="CN192" s="182"/>
      <c r="CO192" s="182"/>
      <c r="CP192" s="182"/>
      <c r="CQ192" s="182"/>
      <c r="CR192" s="182"/>
      <c r="CS192" s="182"/>
      <c r="CT192" s="182"/>
      <c r="CU192" s="182"/>
      <c r="CV192" s="182"/>
      <c r="CW192" s="182"/>
      <c r="CX192" s="182"/>
      <c r="CY192" s="182"/>
      <c r="CZ192" s="182"/>
      <c r="DA192" s="182"/>
      <c r="DB192" s="182"/>
      <c r="DC192" s="182"/>
      <c r="DD192" s="182"/>
      <c r="DE192" s="182"/>
      <c r="DF192" s="182"/>
      <c r="DG192" s="182"/>
      <c r="DH192" s="182"/>
      <c r="DI192" s="182"/>
      <c r="DJ192" s="182"/>
      <c r="DK192" s="182"/>
    </row>
    <row r="193" spans="1:115" ht="30" customHeight="1" x14ac:dyDescent="0.25">
      <c r="A193" s="189" t="s">
        <v>896</v>
      </c>
      <c r="B193" s="182">
        <v>1.9697607755661011</v>
      </c>
      <c r="C193" s="211">
        <v>2.0081120000000001</v>
      </c>
      <c r="D193" s="211"/>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c r="AV193" s="182"/>
      <c r="AW193" s="182"/>
      <c r="AX193" s="182"/>
      <c r="AY193" s="182"/>
      <c r="AZ193" s="182"/>
      <c r="BA193" s="182"/>
      <c r="BB193" s="182"/>
      <c r="BC193" s="182"/>
      <c r="BD193" s="182"/>
      <c r="BE193" s="182"/>
      <c r="BF193" s="182"/>
      <c r="BG193" s="182"/>
      <c r="BH193" s="182"/>
      <c r="BI193" s="182"/>
      <c r="BJ193" s="182"/>
      <c r="BK193" s="182"/>
      <c r="BL193" s="182"/>
      <c r="BM193" s="182"/>
      <c r="BN193" s="182"/>
      <c r="BO193" s="182"/>
      <c r="BP193" s="182"/>
      <c r="BQ193" s="182"/>
      <c r="BR193" s="182"/>
      <c r="BS193" s="182"/>
      <c r="BT193" s="182"/>
      <c r="BU193" s="182"/>
      <c r="BV193" s="182"/>
      <c r="BW193" s="182"/>
      <c r="BX193" s="182"/>
      <c r="BY193" s="182"/>
      <c r="BZ193" s="182"/>
      <c r="CA193" s="182"/>
      <c r="CB193" s="182"/>
      <c r="CC193" s="182"/>
      <c r="CD193" s="182"/>
      <c r="CE193" s="182"/>
      <c r="CF193" s="182"/>
      <c r="CG193" s="182"/>
      <c r="CH193" s="182"/>
      <c r="CI193" s="182"/>
      <c r="CJ193" s="182"/>
      <c r="CK193" s="182"/>
      <c r="CL193" s="182"/>
      <c r="CM193" s="182"/>
      <c r="CN193" s="182"/>
      <c r="CO193" s="182"/>
      <c r="CP193" s="182"/>
      <c r="CQ193" s="182"/>
      <c r="CR193" s="182"/>
      <c r="CS193" s="182"/>
      <c r="CT193" s="182"/>
      <c r="CU193" s="182"/>
      <c r="CV193" s="182"/>
      <c r="CW193" s="182"/>
      <c r="CX193" s="182"/>
      <c r="CY193" s="182"/>
      <c r="CZ193" s="182"/>
      <c r="DA193" s="182"/>
      <c r="DB193" s="182"/>
      <c r="DC193" s="182"/>
      <c r="DD193" s="182"/>
      <c r="DE193" s="182"/>
      <c r="DF193" s="182"/>
      <c r="DG193" s="182"/>
      <c r="DH193" s="182"/>
      <c r="DI193" s="182"/>
      <c r="DJ193" s="182"/>
      <c r="DK193" s="182"/>
    </row>
    <row r="194" spans="1:115" ht="30" customHeight="1" x14ac:dyDescent="0.25">
      <c r="A194" s="189" t="s">
        <v>590</v>
      </c>
      <c r="B194" s="182">
        <v>232.44999694824219</v>
      </c>
      <c r="C194" s="211">
        <v>233.38</v>
      </c>
      <c r="D194" s="211"/>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c r="AV194" s="182"/>
      <c r="AW194" s="182"/>
      <c r="AX194" s="182"/>
      <c r="AY194" s="182"/>
      <c r="AZ194" s="182"/>
      <c r="BA194" s="182"/>
      <c r="BB194" s="182"/>
      <c r="BC194" s="182"/>
      <c r="BD194" s="182"/>
      <c r="BE194" s="182"/>
      <c r="BF194" s="182"/>
      <c r="BG194" s="182"/>
      <c r="BH194" s="182"/>
      <c r="BI194" s="182"/>
      <c r="BJ194" s="182"/>
      <c r="BK194" s="182"/>
      <c r="BL194" s="182"/>
      <c r="BM194" s="182"/>
      <c r="BN194" s="182"/>
      <c r="BO194" s="182"/>
      <c r="BP194" s="182"/>
      <c r="BQ194" s="182"/>
      <c r="BR194" s="182"/>
      <c r="BS194" s="182"/>
      <c r="BT194" s="182"/>
      <c r="BU194" s="182"/>
      <c r="BV194" s="182"/>
      <c r="BW194" s="182"/>
      <c r="BX194" s="182"/>
      <c r="BY194" s="182"/>
      <c r="BZ194" s="182"/>
      <c r="CA194" s="182"/>
      <c r="CB194" s="182"/>
      <c r="CC194" s="182"/>
      <c r="CD194" s="182"/>
      <c r="CE194" s="182"/>
      <c r="CF194" s="182"/>
      <c r="CG194" s="182"/>
      <c r="CH194" s="182"/>
      <c r="CI194" s="182"/>
      <c r="CJ194" s="182"/>
      <c r="CK194" s="182"/>
      <c r="CL194" s="182"/>
      <c r="CM194" s="182"/>
      <c r="CN194" s="182"/>
      <c r="CO194" s="182"/>
      <c r="CP194" s="182"/>
      <c r="CQ194" s="182"/>
      <c r="CR194" s="182"/>
      <c r="CS194" s="182"/>
      <c r="CT194" s="182"/>
      <c r="CU194" s="182"/>
      <c r="CV194" s="182"/>
      <c r="CW194" s="182"/>
      <c r="CX194" s="182"/>
      <c r="CY194" s="182"/>
      <c r="CZ194" s="182"/>
      <c r="DA194" s="182"/>
      <c r="DB194" s="182"/>
      <c r="DC194" s="182"/>
      <c r="DD194" s="182"/>
      <c r="DE194" s="182"/>
      <c r="DF194" s="182"/>
      <c r="DG194" s="182"/>
      <c r="DH194" s="182"/>
      <c r="DI194" s="182"/>
      <c r="DJ194" s="182"/>
      <c r="DK194" s="182"/>
    </row>
    <row r="195" spans="1:115" ht="30" customHeight="1" x14ac:dyDescent="0.25">
      <c r="A195" s="189" t="s">
        <v>592</v>
      </c>
      <c r="B195" s="182">
        <v>151.71000671386719</v>
      </c>
      <c r="C195" s="211">
        <v>155.38</v>
      </c>
      <c r="D195" s="211"/>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c r="AV195" s="182"/>
      <c r="AW195" s="182"/>
      <c r="AX195" s="182"/>
      <c r="AY195" s="182"/>
      <c r="AZ195" s="182"/>
      <c r="BA195" s="182"/>
      <c r="BB195" s="182"/>
      <c r="BC195" s="182"/>
      <c r="BD195" s="182"/>
      <c r="BE195" s="182"/>
      <c r="BF195" s="182"/>
      <c r="BG195" s="182"/>
      <c r="BH195" s="182"/>
      <c r="BI195" s="182"/>
      <c r="BJ195" s="182"/>
      <c r="BK195" s="182"/>
      <c r="BL195" s="182"/>
      <c r="BM195" s="182"/>
      <c r="BN195" s="182"/>
      <c r="BO195" s="182"/>
      <c r="BP195" s="182"/>
      <c r="BQ195" s="182"/>
      <c r="BR195" s="182"/>
      <c r="BS195" s="182"/>
      <c r="BT195" s="182"/>
      <c r="BU195" s="182"/>
      <c r="BV195" s="182"/>
      <c r="BW195" s="182"/>
      <c r="BX195" s="182"/>
      <c r="BY195" s="182"/>
      <c r="BZ195" s="182"/>
      <c r="CA195" s="182"/>
      <c r="CB195" s="182"/>
      <c r="CC195" s="182"/>
      <c r="CD195" s="182"/>
      <c r="CE195" s="182"/>
      <c r="CF195" s="182"/>
      <c r="CG195" s="182"/>
      <c r="CH195" s="182"/>
      <c r="CI195" s="182"/>
      <c r="CJ195" s="182"/>
      <c r="CK195" s="182"/>
      <c r="CL195" s="182"/>
      <c r="CM195" s="182"/>
      <c r="CN195" s="182"/>
      <c r="CO195" s="182"/>
      <c r="CP195" s="182"/>
      <c r="CQ195" s="182"/>
      <c r="CR195" s="182"/>
      <c r="CS195" s="182"/>
      <c r="CT195" s="182"/>
      <c r="CU195" s="182"/>
      <c r="CV195" s="182"/>
      <c r="CW195" s="182"/>
      <c r="CX195" s="182"/>
      <c r="CY195" s="182"/>
      <c r="CZ195" s="182"/>
      <c r="DA195" s="182"/>
      <c r="DB195" s="182"/>
      <c r="DC195" s="182"/>
      <c r="DD195" s="182"/>
      <c r="DE195" s="182"/>
      <c r="DF195" s="182"/>
      <c r="DG195" s="182"/>
      <c r="DH195" s="182"/>
      <c r="DI195" s="182"/>
      <c r="DJ195" s="182"/>
      <c r="DK195" s="182"/>
    </row>
    <row r="196" spans="1:115" ht="30" customHeight="1" x14ac:dyDescent="0.25">
      <c r="A196" s="189" t="s">
        <v>594</v>
      </c>
      <c r="B196" s="182">
        <v>193.86000061035156</v>
      </c>
      <c r="C196" s="211">
        <v>194.94</v>
      </c>
      <c r="D196" s="211"/>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c r="AV196" s="182"/>
      <c r="AW196" s="182"/>
      <c r="AX196" s="182"/>
      <c r="AY196" s="182"/>
      <c r="AZ196" s="182"/>
      <c r="BA196" s="182"/>
      <c r="BB196" s="182"/>
      <c r="BC196" s="182"/>
      <c r="BD196" s="182"/>
      <c r="BE196" s="182"/>
      <c r="BF196" s="182"/>
      <c r="BG196" s="182"/>
      <c r="BH196" s="182"/>
      <c r="BI196" s="182"/>
      <c r="BJ196" s="182"/>
      <c r="BK196" s="182"/>
      <c r="BL196" s="182"/>
      <c r="BM196" s="182"/>
      <c r="BN196" s="182"/>
      <c r="BO196" s="182"/>
      <c r="BP196" s="182"/>
      <c r="BQ196" s="182"/>
      <c r="BR196" s="182"/>
      <c r="BS196" s="182"/>
      <c r="BT196" s="182"/>
      <c r="BU196" s="182"/>
      <c r="BV196" s="182"/>
      <c r="BW196" s="182"/>
      <c r="BX196" s="182"/>
      <c r="BY196" s="182"/>
      <c r="BZ196" s="182"/>
      <c r="CA196" s="182"/>
      <c r="CB196" s="182"/>
      <c r="CC196" s="182"/>
      <c r="CD196" s="182"/>
      <c r="CE196" s="182"/>
      <c r="CF196" s="182"/>
      <c r="CG196" s="182"/>
      <c r="CH196" s="182"/>
      <c r="CI196" s="182"/>
      <c r="CJ196" s="182"/>
      <c r="CK196" s="182"/>
      <c r="CL196" s="182"/>
      <c r="CM196" s="182"/>
      <c r="CN196" s="182"/>
      <c r="CO196" s="182"/>
      <c r="CP196" s="182"/>
      <c r="CQ196" s="182"/>
      <c r="CR196" s="182"/>
      <c r="CS196" s="182"/>
      <c r="CT196" s="182"/>
      <c r="CU196" s="182"/>
      <c r="CV196" s="182"/>
      <c r="CW196" s="182"/>
      <c r="CX196" s="182"/>
      <c r="CY196" s="182"/>
      <c r="CZ196" s="182"/>
      <c r="DA196" s="182"/>
      <c r="DB196" s="182"/>
      <c r="DC196" s="182"/>
      <c r="DD196" s="182"/>
      <c r="DE196" s="182"/>
      <c r="DF196" s="182"/>
      <c r="DG196" s="182"/>
      <c r="DH196" s="182"/>
      <c r="DI196" s="182"/>
      <c r="DJ196" s="182"/>
      <c r="DK196" s="182"/>
    </row>
    <row r="197" spans="1:115" ht="30" customHeight="1" x14ac:dyDescent="0.25">
      <c r="A197" s="189" t="s">
        <v>596</v>
      </c>
      <c r="B197" s="182">
        <v>55.360000610351563</v>
      </c>
      <c r="C197" s="211">
        <v>56.68</v>
      </c>
      <c r="D197" s="211"/>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c r="AV197" s="182"/>
      <c r="AW197" s="182"/>
      <c r="AX197" s="182"/>
      <c r="AY197" s="182"/>
      <c r="AZ197" s="182"/>
      <c r="BA197" s="182"/>
      <c r="BB197" s="182"/>
      <c r="BC197" s="182"/>
      <c r="BD197" s="182"/>
      <c r="BE197" s="182"/>
      <c r="BF197" s="182"/>
      <c r="BG197" s="182"/>
      <c r="BH197" s="182"/>
      <c r="BI197" s="182"/>
      <c r="BJ197" s="182"/>
      <c r="BK197" s="182"/>
      <c r="BL197" s="182"/>
      <c r="BM197" s="182"/>
      <c r="BN197" s="182"/>
      <c r="BO197" s="182"/>
      <c r="BP197" s="182"/>
      <c r="BQ197" s="182"/>
      <c r="BR197" s="182"/>
      <c r="BS197" s="182"/>
      <c r="BT197" s="182"/>
      <c r="BU197" s="182"/>
      <c r="BV197" s="182"/>
      <c r="BW197" s="182"/>
      <c r="BX197" s="182"/>
      <c r="BY197" s="182"/>
      <c r="BZ197" s="182"/>
      <c r="CA197" s="182"/>
      <c r="CB197" s="182"/>
      <c r="CC197" s="182"/>
      <c r="CD197" s="182"/>
      <c r="CE197" s="182"/>
      <c r="CF197" s="182"/>
      <c r="CG197" s="182"/>
      <c r="CH197" s="182"/>
      <c r="CI197" s="182"/>
      <c r="CJ197" s="182"/>
      <c r="CK197" s="182"/>
      <c r="CL197" s="182"/>
      <c r="CM197" s="182"/>
      <c r="CN197" s="182"/>
      <c r="CO197" s="182"/>
      <c r="CP197" s="182"/>
      <c r="CQ197" s="182"/>
      <c r="CR197" s="182"/>
      <c r="CS197" s="182"/>
      <c r="CT197" s="182"/>
      <c r="CU197" s="182"/>
      <c r="CV197" s="182"/>
      <c r="CW197" s="182"/>
      <c r="CX197" s="182"/>
      <c r="CY197" s="182"/>
      <c r="CZ197" s="182"/>
      <c r="DA197" s="182"/>
      <c r="DB197" s="182"/>
      <c r="DC197" s="182"/>
      <c r="DD197" s="182"/>
      <c r="DE197" s="182"/>
      <c r="DF197" s="182"/>
      <c r="DG197" s="182"/>
      <c r="DH197" s="182"/>
      <c r="DI197" s="182"/>
      <c r="DJ197" s="182"/>
      <c r="DK197" s="182"/>
    </row>
    <row r="198" spans="1:115" ht="30" customHeight="1" x14ac:dyDescent="0.25">
      <c r="A198" s="189" t="s">
        <v>598</v>
      </c>
      <c r="B198" s="182">
        <v>123.06999969482422</v>
      </c>
      <c r="C198" s="211">
        <v>123.85</v>
      </c>
      <c r="D198" s="211"/>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c r="AV198" s="182"/>
      <c r="AW198" s="182"/>
      <c r="AX198" s="182"/>
      <c r="AY198" s="182"/>
      <c r="AZ198" s="182"/>
      <c r="BA198" s="182"/>
      <c r="BB198" s="182"/>
      <c r="BC198" s="182"/>
      <c r="BD198" s="182"/>
      <c r="BE198" s="182"/>
      <c r="BF198" s="182"/>
      <c r="BG198" s="182"/>
      <c r="BH198" s="182"/>
      <c r="BI198" s="182"/>
      <c r="BJ198" s="182"/>
      <c r="BK198" s="182"/>
      <c r="BL198" s="182"/>
      <c r="BM198" s="182"/>
      <c r="BN198" s="182"/>
      <c r="BO198" s="182"/>
      <c r="BP198" s="182"/>
      <c r="BQ198" s="182"/>
      <c r="BR198" s="182"/>
      <c r="BS198" s="182"/>
      <c r="BT198" s="182"/>
      <c r="BU198" s="182"/>
      <c r="BV198" s="182"/>
      <c r="BW198" s="182"/>
      <c r="BX198" s="182"/>
      <c r="BY198" s="182"/>
      <c r="BZ198" s="182"/>
      <c r="CA198" s="182"/>
      <c r="CB198" s="182"/>
      <c r="CC198" s="182"/>
      <c r="CD198" s="182"/>
      <c r="CE198" s="182"/>
      <c r="CF198" s="182"/>
      <c r="CG198" s="182"/>
      <c r="CH198" s="182"/>
      <c r="CI198" s="182"/>
      <c r="CJ198" s="182"/>
      <c r="CK198" s="182"/>
      <c r="CL198" s="182"/>
      <c r="CM198" s="182"/>
      <c r="CN198" s="182"/>
      <c r="CO198" s="182"/>
      <c r="CP198" s="182"/>
      <c r="CQ198" s="182"/>
      <c r="CR198" s="182"/>
      <c r="CS198" s="182"/>
      <c r="CT198" s="182"/>
      <c r="CU198" s="182"/>
      <c r="CV198" s="182"/>
      <c r="CW198" s="182"/>
      <c r="CX198" s="182"/>
      <c r="CY198" s="182"/>
      <c r="CZ198" s="182"/>
      <c r="DA198" s="182"/>
      <c r="DB198" s="182"/>
      <c r="DC198" s="182"/>
      <c r="DD198" s="182"/>
      <c r="DE198" s="182"/>
      <c r="DF198" s="182"/>
      <c r="DG198" s="182"/>
      <c r="DH198" s="182"/>
      <c r="DI198" s="182"/>
      <c r="DJ198" s="182"/>
      <c r="DK198" s="182"/>
    </row>
    <row r="199" spans="1:115" ht="30" customHeight="1" x14ac:dyDescent="0.25">
      <c r="A199" s="189" t="s">
        <v>600</v>
      </c>
      <c r="B199" s="182">
        <v>11.25</v>
      </c>
      <c r="C199" s="211">
        <v>11.12</v>
      </c>
      <c r="D199" s="211"/>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c r="AV199" s="182"/>
      <c r="AW199" s="182"/>
      <c r="AX199" s="182"/>
      <c r="AY199" s="182"/>
      <c r="AZ199" s="182"/>
      <c r="BA199" s="182"/>
      <c r="BB199" s="182"/>
      <c r="BC199" s="182"/>
      <c r="BD199" s="182"/>
      <c r="BE199" s="182"/>
      <c r="BF199" s="182"/>
      <c r="BG199" s="182"/>
      <c r="BH199" s="182"/>
      <c r="BI199" s="182"/>
      <c r="BJ199" s="182"/>
      <c r="BK199" s="182"/>
      <c r="BL199" s="182"/>
      <c r="BM199" s="182"/>
      <c r="BN199" s="182"/>
      <c r="BO199" s="182"/>
      <c r="BP199" s="182"/>
      <c r="BQ199" s="182"/>
      <c r="BR199" s="182"/>
      <c r="BS199" s="182"/>
      <c r="BT199" s="182"/>
      <c r="BU199" s="182"/>
      <c r="BV199" s="182"/>
      <c r="BW199" s="182"/>
      <c r="BX199" s="182"/>
      <c r="BY199" s="182"/>
      <c r="BZ199" s="182"/>
      <c r="CA199" s="182"/>
      <c r="CB199" s="182"/>
      <c r="CC199" s="182"/>
      <c r="CD199" s="182"/>
      <c r="CE199" s="182"/>
      <c r="CF199" s="182"/>
      <c r="CG199" s="182"/>
      <c r="CH199" s="182"/>
      <c r="CI199" s="182"/>
      <c r="CJ199" s="182"/>
      <c r="CK199" s="182"/>
      <c r="CL199" s="182"/>
      <c r="CM199" s="182"/>
      <c r="CN199" s="182"/>
      <c r="CO199" s="182"/>
      <c r="CP199" s="182"/>
      <c r="CQ199" s="182"/>
      <c r="CR199" s="182"/>
      <c r="CS199" s="182"/>
      <c r="CT199" s="182"/>
      <c r="CU199" s="182"/>
      <c r="CV199" s="182"/>
      <c r="CW199" s="182"/>
      <c r="CX199" s="182"/>
      <c r="CY199" s="182"/>
      <c r="CZ199" s="182"/>
      <c r="DA199" s="182"/>
      <c r="DB199" s="182"/>
      <c r="DC199" s="182"/>
      <c r="DD199" s="182"/>
      <c r="DE199" s="182"/>
      <c r="DF199" s="182"/>
      <c r="DG199" s="182"/>
      <c r="DH199" s="182"/>
      <c r="DI199" s="182"/>
      <c r="DJ199" s="182"/>
      <c r="DK199" s="182"/>
    </row>
    <row r="200" spans="1:115" ht="30" customHeight="1" x14ac:dyDescent="0.25">
      <c r="A200" s="189" t="s">
        <v>602</v>
      </c>
      <c r="B200" s="182">
        <v>94.230003356933594</v>
      </c>
      <c r="C200" s="211">
        <v>94.26</v>
      </c>
      <c r="D200" s="211"/>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c r="AV200" s="182"/>
      <c r="AW200" s="182"/>
      <c r="AX200" s="182"/>
      <c r="AY200" s="182"/>
      <c r="AZ200" s="182"/>
      <c r="BA200" s="182"/>
      <c r="BB200" s="182"/>
      <c r="BC200" s="182"/>
      <c r="BD200" s="182"/>
      <c r="BE200" s="182"/>
      <c r="BF200" s="182"/>
      <c r="BG200" s="182"/>
      <c r="BH200" s="182"/>
      <c r="BI200" s="182"/>
      <c r="BJ200" s="182"/>
      <c r="BK200" s="182"/>
      <c r="BL200" s="182"/>
      <c r="BM200" s="182"/>
      <c r="BN200" s="182"/>
      <c r="BO200" s="182"/>
      <c r="BP200" s="182"/>
      <c r="BQ200" s="182"/>
      <c r="BR200" s="182"/>
      <c r="BS200" s="182"/>
      <c r="BT200" s="182"/>
      <c r="BU200" s="182"/>
      <c r="BV200" s="182"/>
      <c r="BW200" s="182"/>
      <c r="BX200" s="182"/>
      <c r="BY200" s="182"/>
      <c r="BZ200" s="182"/>
      <c r="CA200" s="182"/>
      <c r="CB200" s="182"/>
      <c r="CC200" s="182"/>
      <c r="CD200" s="182"/>
      <c r="CE200" s="182"/>
      <c r="CF200" s="182"/>
      <c r="CG200" s="182"/>
      <c r="CH200" s="182"/>
      <c r="CI200" s="182"/>
      <c r="CJ200" s="182"/>
      <c r="CK200" s="182"/>
      <c r="CL200" s="182"/>
      <c r="CM200" s="182"/>
      <c r="CN200" s="182"/>
      <c r="CO200" s="182"/>
      <c r="CP200" s="182"/>
      <c r="CQ200" s="182"/>
      <c r="CR200" s="182"/>
      <c r="CS200" s="182"/>
      <c r="CT200" s="182"/>
      <c r="CU200" s="182"/>
      <c r="CV200" s="182"/>
      <c r="CW200" s="182"/>
      <c r="CX200" s="182"/>
      <c r="CY200" s="182"/>
      <c r="CZ200" s="182"/>
      <c r="DA200" s="182"/>
      <c r="DB200" s="182"/>
      <c r="DC200" s="182"/>
      <c r="DD200" s="182"/>
      <c r="DE200" s="182"/>
      <c r="DF200" s="182"/>
      <c r="DG200" s="182"/>
      <c r="DH200" s="182"/>
      <c r="DI200" s="182"/>
      <c r="DJ200" s="182"/>
      <c r="DK200" s="182"/>
    </row>
    <row r="201" spans="1:115" ht="30" customHeight="1" x14ac:dyDescent="0.25">
      <c r="A201" s="189" t="s">
        <v>604</v>
      </c>
      <c r="B201" s="182">
        <v>42.549999237060547</v>
      </c>
      <c r="C201" s="211">
        <v>42.77</v>
      </c>
      <c r="D201" s="211"/>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c r="AV201" s="182"/>
      <c r="AW201" s="182"/>
      <c r="AX201" s="182"/>
      <c r="AY201" s="182"/>
      <c r="AZ201" s="182"/>
      <c r="BA201" s="182"/>
      <c r="BB201" s="182"/>
      <c r="BC201" s="182"/>
      <c r="BD201" s="182"/>
      <c r="BE201" s="182"/>
      <c r="BF201" s="182"/>
      <c r="BG201" s="182"/>
      <c r="BH201" s="182"/>
      <c r="BI201" s="182"/>
      <c r="BJ201" s="182"/>
      <c r="BK201" s="182"/>
      <c r="BL201" s="182"/>
      <c r="BM201" s="182"/>
      <c r="BN201" s="182"/>
      <c r="BO201" s="182"/>
      <c r="BP201" s="182"/>
      <c r="BQ201" s="182"/>
      <c r="BR201" s="182"/>
      <c r="BS201" s="182"/>
      <c r="BT201" s="182"/>
      <c r="BU201" s="182"/>
      <c r="BV201" s="182"/>
      <c r="BW201" s="182"/>
      <c r="BX201" s="182"/>
      <c r="BY201" s="182"/>
      <c r="BZ201" s="182"/>
      <c r="CA201" s="182"/>
      <c r="CB201" s="182"/>
      <c r="CC201" s="182"/>
      <c r="CD201" s="182"/>
      <c r="CE201" s="182"/>
      <c r="CF201" s="182"/>
      <c r="CG201" s="182"/>
      <c r="CH201" s="182"/>
      <c r="CI201" s="182"/>
      <c r="CJ201" s="182"/>
      <c r="CK201" s="182"/>
      <c r="CL201" s="182"/>
      <c r="CM201" s="182"/>
      <c r="CN201" s="182"/>
      <c r="CO201" s="182"/>
      <c r="CP201" s="182"/>
      <c r="CQ201" s="182"/>
      <c r="CR201" s="182"/>
      <c r="CS201" s="182"/>
      <c r="CT201" s="182"/>
      <c r="CU201" s="182"/>
      <c r="CV201" s="182"/>
      <c r="CW201" s="182"/>
      <c r="CX201" s="182"/>
      <c r="CY201" s="182"/>
      <c r="CZ201" s="182"/>
      <c r="DA201" s="182"/>
      <c r="DB201" s="182"/>
      <c r="DC201" s="182"/>
      <c r="DD201" s="182"/>
      <c r="DE201" s="182"/>
      <c r="DF201" s="182"/>
      <c r="DG201" s="182"/>
      <c r="DH201" s="182"/>
      <c r="DI201" s="182"/>
      <c r="DJ201" s="182"/>
      <c r="DK201" s="182"/>
    </row>
    <row r="202" spans="1:115" ht="30" customHeight="1" x14ac:dyDescent="0.25">
      <c r="A202" s="189" t="s">
        <v>606</v>
      </c>
      <c r="B202" s="182">
        <v>359.55999755859375</v>
      </c>
      <c r="C202" s="211">
        <v>351.77</v>
      </c>
      <c r="D202" s="211"/>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c r="AV202" s="182"/>
      <c r="AW202" s="182"/>
      <c r="AX202" s="182"/>
      <c r="AY202" s="182"/>
      <c r="AZ202" s="182"/>
      <c r="BA202" s="182"/>
      <c r="BB202" s="182"/>
      <c r="BC202" s="182"/>
      <c r="BD202" s="182"/>
      <c r="BE202" s="182"/>
      <c r="BF202" s="182"/>
      <c r="BG202" s="182"/>
      <c r="BH202" s="182"/>
      <c r="BI202" s="182"/>
      <c r="BJ202" s="182"/>
      <c r="BK202" s="182"/>
      <c r="BL202" s="182"/>
      <c r="BM202" s="182"/>
      <c r="BN202" s="182"/>
      <c r="BO202" s="182"/>
      <c r="BP202" s="182"/>
      <c r="BQ202" s="182"/>
      <c r="BR202" s="182"/>
      <c r="BS202" s="182"/>
      <c r="BT202" s="182"/>
      <c r="BU202" s="182"/>
      <c r="BV202" s="182"/>
      <c r="BW202" s="182"/>
      <c r="BX202" s="182"/>
      <c r="BY202" s="182"/>
      <c r="BZ202" s="182"/>
      <c r="CA202" s="182"/>
      <c r="CB202" s="182"/>
      <c r="CC202" s="182"/>
      <c r="CD202" s="182"/>
      <c r="CE202" s="182"/>
      <c r="CF202" s="182"/>
      <c r="CG202" s="182"/>
      <c r="CH202" s="182"/>
      <c r="CI202" s="182"/>
      <c r="CJ202" s="182"/>
      <c r="CK202" s="182"/>
      <c r="CL202" s="182"/>
      <c r="CM202" s="182"/>
      <c r="CN202" s="182"/>
      <c r="CO202" s="182"/>
      <c r="CP202" s="182"/>
      <c r="CQ202" s="182"/>
      <c r="CR202" s="182"/>
      <c r="CS202" s="182"/>
      <c r="CT202" s="182"/>
      <c r="CU202" s="182"/>
      <c r="CV202" s="182"/>
      <c r="CW202" s="182"/>
      <c r="CX202" s="182"/>
      <c r="CY202" s="182"/>
      <c r="CZ202" s="182"/>
      <c r="DA202" s="182"/>
      <c r="DB202" s="182"/>
      <c r="DC202" s="182"/>
      <c r="DD202" s="182"/>
      <c r="DE202" s="182"/>
      <c r="DF202" s="182"/>
      <c r="DG202" s="182"/>
      <c r="DH202" s="182"/>
      <c r="DI202" s="182"/>
      <c r="DJ202" s="182"/>
      <c r="DK202" s="182"/>
    </row>
    <row r="203" spans="1:115" ht="30" customHeight="1" x14ac:dyDescent="0.25">
      <c r="A203" s="189" t="s">
        <v>608</v>
      </c>
      <c r="B203" s="182">
        <v>51.619998931884766</v>
      </c>
      <c r="C203" s="211">
        <v>51.96</v>
      </c>
      <c r="D203" s="211"/>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c r="AV203" s="182"/>
      <c r="AW203" s="182"/>
      <c r="AX203" s="182"/>
      <c r="AY203" s="182"/>
      <c r="AZ203" s="182"/>
      <c r="BA203" s="182"/>
      <c r="BB203" s="182"/>
      <c r="BC203" s="182"/>
      <c r="BD203" s="182"/>
      <c r="BE203" s="182"/>
      <c r="BF203" s="182"/>
      <c r="BG203" s="182"/>
      <c r="BH203" s="182"/>
      <c r="BI203" s="182"/>
      <c r="BJ203" s="182"/>
      <c r="BK203" s="182"/>
      <c r="BL203" s="182"/>
      <c r="BM203" s="182"/>
      <c r="BN203" s="182"/>
      <c r="BO203" s="182"/>
      <c r="BP203" s="182"/>
      <c r="BQ203" s="182"/>
      <c r="BR203" s="182"/>
      <c r="BS203" s="182"/>
      <c r="BT203" s="182"/>
      <c r="BU203" s="182"/>
      <c r="BV203" s="182"/>
      <c r="BW203" s="182"/>
      <c r="BX203" s="182"/>
      <c r="BY203" s="182"/>
      <c r="BZ203" s="182"/>
      <c r="CA203" s="182"/>
      <c r="CB203" s="182"/>
      <c r="CC203" s="182"/>
      <c r="CD203" s="182"/>
      <c r="CE203" s="182"/>
      <c r="CF203" s="182"/>
      <c r="CG203" s="182"/>
      <c r="CH203" s="182"/>
      <c r="CI203" s="182"/>
      <c r="CJ203" s="182"/>
      <c r="CK203" s="182"/>
      <c r="CL203" s="182"/>
      <c r="CM203" s="182"/>
      <c r="CN203" s="182"/>
      <c r="CO203" s="182"/>
      <c r="CP203" s="182"/>
      <c r="CQ203" s="182"/>
      <c r="CR203" s="182"/>
      <c r="CS203" s="182"/>
      <c r="CT203" s="182"/>
      <c r="CU203" s="182"/>
      <c r="CV203" s="182"/>
      <c r="CW203" s="182"/>
      <c r="CX203" s="182"/>
      <c r="CY203" s="182"/>
      <c r="CZ203" s="182"/>
      <c r="DA203" s="182"/>
      <c r="DB203" s="182"/>
      <c r="DC203" s="182"/>
      <c r="DD203" s="182"/>
      <c r="DE203" s="182"/>
      <c r="DF203" s="182"/>
      <c r="DG203" s="182"/>
      <c r="DH203" s="182"/>
      <c r="DI203" s="182"/>
      <c r="DJ203" s="182"/>
      <c r="DK203" s="182"/>
    </row>
    <row r="204" spans="1:115" ht="30" customHeight="1" x14ac:dyDescent="0.25">
      <c r="A204" s="189" t="s">
        <v>610</v>
      </c>
      <c r="B204" s="182">
        <v>17.860000610351563</v>
      </c>
      <c r="C204" s="211">
        <v>17.79</v>
      </c>
      <c r="D204" s="211"/>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c r="AV204" s="182"/>
      <c r="AW204" s="182"/>
      <c r="AX204" s="182"/>
      <c r="AY204" s="182"/>
      <c r="AZ204" s="182"/>
      <c r="BA204" s="182"/>
      <c r="BB204" s="182"/>
      <c r="BC204" s="182"/>
      <c r="BD204" s="182"/>
      <c r="BE204" s="182"/>
      <c r="BF204" s="182"/>
      <c r="BG204" s="182"/>
      <c r="BH204" s="182"/>
      <c r="BI204" s="182"/>
      <c r="BJ204" s="182"/>
      <c r="BK204" s="182"/>
      <c r="BL204" s="182"/>
      <c r="BM204" s="182"/>
      <c r="BN204" s="182"/>
      <c r="BO204" s="182"/>
      <c r="BP204" s="182"/>
      <c r="BQ204" s="182"/>
      <c r="BR204" s="182"/>
      <c r="BS204" s="182"/>
      <c r="BT204" s="182"/>
      <c r="BU204" s="182"/>
      <c r="BV204" s="182"/>
      <c r="BW204" s="182"/>
      <c r="BX204" s="182"/>
      <c r="BY204" s="182"/>
      <c r="BZ204" s="182"/>
      <c r="CA204" s="182"/>
      <c r="CB204" s="182"/>
      <c r="CC204" s="182"/>
      <c r="CD204" s="182"/>
      <c r="CE204" s="182"/>
      <c r="CF204" s="182"/>
      <c r="CG204" s="182"/>
      <c r="CH204" s="182"/>
      <c r="CI204" s="182"/>
      <c r="CJ204" s="182"/>
      <c r="CK204" s="182"/>
      <c r="CL204" s="182"/>
      <c r="CM204" s="182"/>
      <c r="CN204" s="182"/>
      <c r="CO204" s="182"/>
      <c r="CP204" s="182"/>
      <c r="CQ204" s="182"/>
      <c r="CR204" s="182"/>
      <c r="CS204" s="182"/>
      <c r="CT204" s="182"/>
      <c r="CU204" s="182"/>
      <c r="CV204" s="182"/>
      <c r="CW204" s="182"/>
      <c r="CX204" s="182"/>
      <c r="CY204" s="182"/>
      <c r="CZ204" s="182"/>
      <c r="DA204" s="182"/>
      <c r="DB204" s="182"/>
      <c r="DC204" s="182"/>
      <c r="DD204" s="182"/>
      <c r="DE204" s="182"/>
      <c r="DF204" s="182"/>
      <c r="DG204" s="182"/>
      <c r="DH204" s="182"/>
      <c r="DI204" s="182"/>
      <c r="DJ204" s="182"/>
      <c r="DK204" s="182"/>
    </row>
    <row r="205" spans="1:115" ht="30" customHeight="1" x14ac:dyDescent="0.25">
      <c r="A205" s="189" t="s">
        <v>612</v>
      </c>
      <c r="B205" s="182">
        <v>250.3699951171875</v>
      </c>
      <c r="C205" s="211">
        <v>249</v>
      </c>
      <c r="D205" s="211"/>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c r="AV205" s="182"/>
      <c r="AW205" s="182"/>
      <c r="AX205" s="182"/>
      <c r="AY205" s="182"/>
      <c r="AZ205" s="182"/>
      <c r="BA205" s="182"/>
      <c r="BB205" s="182"/>
      <c r="BC205" s="182"/>
      <c r="BD205" s="182"/>
      <c r="BE205" s="182"/>
      <c r="BF205" s="182"/>
      <c r="BG205" s="182"/>
      <c r="BH205" s="182"/>
      <c r="BI205" s="182"/>
      <c r="BJ205" s="182"/>
      <c r="BK205" s="182"/>
      <c r="BL205" s="182"/>
      <c r="BM205" s="182"/>
      <c r="BN205" s="182"/>
      <c r="BO205" s="182"/>
      <c r="BP205" s="182"/>
      <c r="BQ205" s="182"/>
      <c r="BR205" s="182"/>
      <c r="BS205" s="182"/>
      <c r="BT205" s="182"/>
      <c r="BU205" s="182"/>
      <c r="BV205" s="182"/>
      <c r="BW205" s="182"/>
      <c r="BX205" s="182"/>
      <c r="BY205" s="182"/>
      <c r="BZ205" s="182"/>
      <c r="CA205" s="182"/>
      <c r="CB205" s="182"/>
      <c r="CC205" s="182"/>
      <c r="CD205" s="182"/>
      <c r="CE205" s="182"/>
      <c r="CF205" s="182"/>
      <c r="CG205" s="182"/>
      <c r="CH205" s="182"/>
      <c r="CI205" s="182"/>
      <c r="CJ205" s="182"/>
      <c r="CK205" s="182"/>
      <c r="CL205" s="182"/>
      <c r="CM205" s="182"/>
      <c r="CN205" s="182"/>
      <c r="CO205" s="182"/>
      <c r="CP205" s="182"/>
      <c r="CQ205" s="182"/>
      <c r="CR205" s="182"/>
      <c r="CS205" s="182"/>
      <c r="CT205" s="182"/>
      <c r="CU205" s="182"/>
      <c r="CV205" s="182"/>
      <c r="CW205" s="182"/>
      <c r="CX205" s="182"/>
      <c r="CY205" s="182"/>
      <c r="CZ205" s="182"/>
      <c r="DA205" s="182"/>
      <c r="DB205" s="182"/>
      <c r="DC205" s="182"/>
      <c r="DD205" s="182"/>
      <c r="DE205" s="182"/>
      <c r="DF205" s="182"/>
      <c r="DG205" s="182"/>
      <c r="DH205" s="182"/>
      <c r="DI205" s="182"/>
      <c r="DJ205" s="182"/>
      <c r="DK205" s="182"/>
    </row>
    <row r="206" spans="1:115" ht="30" customHeight="1" x14ac:dyDescent="0.25">
      <c r="A206" s="189" t="s">
        <v>614</v>
      </c>
      <c r="B206" s="182">
        <v>29.920000076293945</v>
      </c>
      <c r="C206" s="211">
        <v>29.12</v>
      </c>
      <c r="D206" s="211"/>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c r="AV206" s="182"/>
      <c r="AW206" s="182"/>
      <c r="AX206" s="182"/>
      <c r="AY206" s="182"/>
      <c r="AZ206" s="182"/>
      <c r="BA206" s="182"/>
      <c r="BB206" s="182"/>
      <c r="BC206" s="182"/>
      <c r="BD206" s="182"/>
      <c r="BE206" s="182"/>
      <c r="BF206" s="182"/>
      <c r="BG206" s="182"/>
      <c r="BH206" s="182"/>
      <c r="BI206" s="182"/>
      <c r="BJ206" s="182"/>
      <c r="BK206" s="182"/>
      <c r="BL206" s="182"/>
      <c r="BM206" s="182"/>
      <c r="BN206" s="182"/>
      <c r="BO206" s="182"/>
      <c r="BP206" s="182"/>
      <c r="BQ206" s="182"/>
      <c r="BR206" s="182"/>
      <c r="BS206" s="182"/>
      <c r="BT206" s="182"/>
      <c r="BU206" s="182"/>
      <c r="BV206" s="182"/>
      <c r="BW206" s="182"/>
      <c r="BX206" s="182"/>
      <c r="BY206" s="182"/>
      <c r="BZ206" s="182"/>
      <c r="CA206" s="182"/>
      <c r="CB206" s="182"/>
      <c r="CC206" s="182"/>
      <c r="CD206" s="182"/>
      <c r="CE206" s="182"/>
      <c r="CF206" s="182"/>
      <c r="CG206" s="182"/>
      <c r="CH206" s="182"/>
      <c r="CI206" s="182"/>
      <c r="CJ206" s="182"/>
      <c r="CK206" s="182"/>
      <c r="CL206" s="182"/>
      <c r="CM206" s="182"/>
      <c r="CN206" s="182"/>
      <c r="CO206" s="182"/>
      <c r="CP206" s="182"/>
      <c r="CQ206" s="182"/>
      <c r="CR206" s="182"/>
      <c r="CS206" s="182"/>
      <c r="CT206" s="182"/>
      <c r="CU206" s="182"/>
      <c r="CV206" s="182"/>
      <c r="CW206" s="182"/>
      <c r="CX206" s="182"/>
      <c r="CY206" s="182"/>
      <c r="CZ206" s="182"/>
      <c r="DA206" s="182"/>
      <c r="DB206" s="182"/>
      <c r="DC206" s="182"/>
      <c r="DD206" s="182"/>
      <c r="DE206" s="182"/>
      <c r="DF206" s="182"/>
      <c r="DG206" s="182"/>
      <c r="DH206" s="182"/>
      <c r="DI206" s="182"/>
      <c r="DJ206" s="182"/>
      <c r="DK206" s="182"/>
    </row>
    <row r="207" spans="1:115" ht="30" customHeight="1" x14ac:dyDescent="0.25">
      <c r="A207" s="189" t="s">
        <v>616</v>
      </c>
      <c r="B207" s="182">
        <v>73.910003662109375</v>
      </c>
      <c r="C207" s="211">
        <v>74.11</v>
      </c>
      <c r="D207" s="211"/>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c r="AV207" s="182"/>
      <c r="AW207" s="182"/>
      <c r="AX207" s="182"/>
      <c r="AY207" s="182"/>
      <c r="AZ207" s="182"/>
      <c r="BA207" s="182"/>
      <c r="BB207" s="182"/>
      <c r="BC207" s="182"/>
      <c r="BD207" s="182"/>
      <c r="BE207" s="182"/>
      <c r="BF207" s="182"/>
      <c r="BG207" s="182"/>
      <c r="BH207" s="182"/>
      <c r="BI207" s="182"/>
      <c r="BJ207" s="182"/>
      <c r="BK207" s="182"/>
      <c r="BL207" s="182"/>
      <c r="BM207" s="182"/>
      <c r="BN207" s="182"/>
      <c r="BO207" s="182"/>
      <c r="BP207" s="182"/>
      <c r="BQ207" s="182"/>
      <c r="BR207" s="182"/>
      <c r="BS207" s="182"/>
      <c r="BT207" s="182"/>
      <c r="BU207" s="182"/>
      <c r="BV207" s="182"/>
      <c r="BW207" s="182"/>
      <c r="BX207" s="182"/>
      <c r="BY207" s="182"/>
      <c r="BZ207" s="182"/>
      <c r="CA207" s="182"/>
      <c r="CB207" s="182"/>
      <c r="CC207" s="182"/>
      <c r="CD207" s="182"/>
      <c r="CE207" s="182"/>
      <c r="CF207" s="182"/>
      <c r="CG207" s="182"/>
      <c r="CH207" s="182"/>
      <c r="CI207" s="182"/>
      <c r="CJ207" s="182"/>
      <c r="CK207" s="182"/>
      <c r="CL207" s="182"/>
      <c r="CM207" s="182"/>
      <c r="CN207" s="182"/>
      <c r="CO207" s="182"/>
      <c r="CP207" s="182"/>
      <c r="CQ207" s="182"/>
      <c r="CR207" s="182"/>
      <c r="CS207" s="182"/>
      <c r="CT207" s="182"/>
      <c r="CU207" s="182"/>
      <c r="CV207" s="182"/>
      <c r="CW207" s="182"/>
      <c r="CX207" s="182"/>
      <c r="CY207" s="182"/>
      <c r="CZ207" s="182"/>
      <c r="DA207" s="182"/>
      <c r="DB207" s="182"/>
      <c r="DC207" s="182"/>
      <c r="DD207" s="182"/>
      <c r="DE207" s="182"/>
      <c r="DF207" s="182"/>
      <c r="DG207" s="182"/>
      <c r="DH207" s="182"/>
      <c r="DI207" s="182"/>
      <c r="DJ207" s="182"/>
      <c r="DK207" s="182"/>
    </row>
    <row r="208" spans="1:115" ht="30" customHeight="1" x14ac:dyDescent="0.25">
      <c r="A208" s="189" t="s">
        <v>618</v>
      </c>
      <c r="B208" s="182">
        <v>245.71000671386719</v>
      </c>
      <c r="C208" s="211">
        <v>250.79</v>
      </c>
      <c r="D208" s="211"/>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c r="AV208" s="182"/>
      <c r="AW208" s="182"/>
      <c r="AX208" s="182"/>
      <c r="AY208" s="182"/>
      <c r="AZ208" s="182"/>
      <c r="BA208" s="182"/>
      <c r="BB208" s="182"/>
      <c r="BC208" s="182"/>
      <c r="BD208" s="182"/>
      <c r="BE208" s="182"/>
      <c r="BF208" s="182"/>
      <c r="BG208" s="182"/>
      <c r="BH208" s="182"/>
      <c r="BI208" s="182"/>
      <c r="BJ208" s="182"/>
      <c r="BK208" s="182"/>
      <c r="BL208" s="182"/>
      <c r="BM208" s="182"/>
      <c r="BN208" s="182"/>
      <c r="BO208" s="182"/>
      <c r="BP208" s="182"/>
      <c r="BQ208" s="182"/>
      <c r="BR208" s="182"/>
      <c r="BS208" s="182"/>
      <c r="BT208" s="182"/>
      <c r="BU208" s="182"/>
      <c r="BV208" s="182"/>
      <c r="BW208" s="182"/>
      <c r="BX208" s="182"/>
      <c r="BY208" s="182"/>
      <c r="BZ208" s="182"/>
      <c r="CA208" s="182"/>
      <c r="CB208" s="182"/>
      <c r="CC208" s="182"/>
      <c r="CD208" s="182"/>
      <c r="CE208" s="182"/>
      <c r="CF208" s="182"/>
      <c r="CG208" s="182"/>
      <c r="CH208" s="182"/>
      <c r="CI208" s="182"/>
      <c r="CJ208" s="182"/>
      <c r="CK208" s="182"/>
      <c r="CL208" s="182"/>
      <c r="CM208" s="182"/>
      <c r="CN208" s="182"/>
      <c r="CO208" s="182"/>
      <c r="CP208" s="182"/>
      <c r="CQ208" s="182"/>
      <c r="CR208" s="182"/>
      <c r="CS208" s="182"/>
      <c r="CT208" s="182"/>
      <c r="CU208" s="182"/>
      <c r="CV208" s="182"/>
      <c r="CW208" s="182"/>
      <c r="CX208" s="182"/>
      <c r="CY208" s="182"/>
      <c r="CZ208" s="182"/>
      <c r="DA208" s="182"/>
      <c r="DB208" s="182"/>
      <c r="DC208" s="182"/>
      <c r="DD208" s="182"/>
      <c r="DE208" s="182"/>
      <c r="DF208" s="182"/>
      <c r="DG208" s="182"/>
      <c r="DH208" s="182"/>
      <c r="DI208" s="182"/>
      <c r="DJ208" s="182"/>
      <c r="DK208" s="182"/>
    </row>
    <row r="209" spans="1:115" ht="30" customHeight="1" x14ac:dyDescent="0.25">
      <c r="A209" s="189" t="s">
        <v>620</v>
      </c>
      <c r="B209" s="182">
        <v>136.80999755859375</v>
      </c>
      <c r="C209" s="211">
        <v>137.93</v>
      </c>
      <c r="D209" s="211"/>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c r="AV209" s="182"/>
      <c r="AW209" s="182"/>
      <c r="AX209" s="182"/>
      <c r="AY209" s="182"/>
      <c r="AZ209" s="182"/>
      <c r="BA209" s="182"/>
      <c r="BB209" s="182"/>
      <c r="BC209" s="182"/>
      <c r="BD209" s="182"/>
      <c r="BE209" s="182"/>
      <c r="BF209" s="182"/>
      <c r="BG209" s="182"/>
      <c r="BH209" s="182"/>
      <c r="BI209" s="182"/>
      <c r="BJ209" s="182"/>
      <c r="BK209" s="182"/>
      <c r="BL209" s="182"/>
      <c r="BM209" s="182"/>
      <c r="BN209" s="182"/>
      <c r="BO209" s="182"/>
      <c r="BP209" s="182"/>
      <c r="BQ209" s="182"/>
      <c r="BR209" s="182"/>
      <c r="BS209" s="182"/>
      <c r="BT209" s="182"/>
      <c r="BU209" s="182"/>
      <c r="BV209" s="182"/>
      <c r="BW209" s="182"/>
      <c r="BX209" s="182"/>
      <c r="BY209" s="182"/>
      <c r="BZ209" s="182"/>
      <c r="CA209" s="182"/>
      <c r="CB209" s="182"/>
      <c r="CC209" s="182"/>
      <c r="CD209" s="182"/>
      <c r="CE209" s="182"/>
      <c r="CF209" s="182"/>
      <c r="CG209" s="182"/>
      <c r="CH209" s="182"/>
      <c r="CI209" s="182"/>
      <c r="CJ209" s="182"/>
      <c r="CK209" s="182"/>
      <c r="CL209" s="182"/>
      <c r="CM209" s="182"/>
      <c r="CN209" s="182"/>
      <c r="CO209" s="182"/>
      <c r="CP209" s="182"/>
      <c r="CQ209" s="182"/>
      <c r="CR209" s="182"/>
      <c r="CS209" s="182"/>
      <c r="CT209" s="182"/>
      <c r="CU209" s="182"/>
      <c r="CV209" s="182"/>
      <c r="CW209" s="182"/>
      <c r="CX209" s="182"/>
      <c r="CY209" s="182"/>
      <c r="CZ209" s="182"/>
      <c r="DA209" s="182"/>
      <c r="DB209" s="182"/>
      <c r="DC209" s="182"/>
      <c r="DD209" s="182"/>
      <c r="DE209" s="182"/>
      <c r="DF209" s="182"/>
      <c r="DG209" s="182"/>
      <c r="DH209" s="182"/>
      <c r="DI209" s="182"/>
      <c r="DJ209" s="182"/>
      <c r="DK209" s="182"/>
    </row>
    <row r="210" spans="1:115" ht="30" customHeight="1" x14ac:dyDescent="0.25">
      <c r="A210" s="189" t="s">
        <v>622</v>
      </c>
      <c r="B210" s="182">
        <v>26.670000076293945</v>
      </c>
      <c r="C210" s="211">
        <v>27.41</v>
      </c>
      <c r="D210" s="211"/>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c r="AV210" s="182"/>
      <c r="AW210" s="182"/>
      <c r="AX210" s="182"/>
      <c r="AY210" s="182"/>
      <c r="AZ210" s="182"/>
      <c r="BA210" s="182"/>
      <c r="BB210" s="182"/>
      <c r="BC210" s="182"/>
      <c r="BD210" s="182"/>
      <c r="BE210" s="182"/>
      <c r="BF210" s="182"/>
      <c r="BG210" s="182"/>
      <c r="BH210" s="182"/>
      <c r="BI210" s="182"/>
      <c r="BJ210" s="182"/>
      <c r="BK210" s="182"/>
      <c r="BL210" s="182"/>
      <c r="BM210" s="182"/>
      <c r="BN210" s="182"/>
      <c r="BO210" s="182"/>
      <c r="BP210" s="182"/>
      <c r="BQ210" s="182"/>
      <c r="BR210" s="182"/>
      <c r="BS210" s="182"/>
      <c r="BT210" s="182"/>
      <c r="BU210" s="182"/>
      <c r="BV210" s="182"/>
      <c r="BW210" s="182"/>
      <c r="BX210" s="182"/>
      <c r="BY210" s="182"/>
      <c r="BZ210" s="182"/>
      <c r="CA210" s="182"/>
      <c r="CB210" s="182"/>
      <c r="CC210" s="182"/>
      <c r="CD210" s="182"/>
      <c r="CE210" s="182"/>
      <c r="CF210" s="182"/>
      <c r="CG210" s="182"/>
      <c r="CH210" s="182"/>
      <c r="CI210" s="182"/>
      <c r="CJ210" s="182"/>
      <c r="CK210" s="182"/>
      <c r="CL210" s="182"/>
      <c r="CM210" s="182"/>
      <c r="CN210" s="182"/>
      <c r="CO210" s="182"/>
      <c r="CP210" s="182"/>
      <c r="CQ210" s="182"/>
      <c r="CR210" s="182"/>
      <c r="CS210" s="182"/>
      <c r="CT210" s="182"/>
      <c r="CU210" s="182"/>
      <c r="CV210" s="182"/>
      <c r="CW210" s="182"/>
      <c r="CX210" s="182"/>
      <c r="CY210" s="182"/>
      <c r="CZ210" s="182"/>
      <c r="DA210" s="182"/>
      <c r="DB210" s="182"/>
      <c r="DC210" s="182"/>
      <c r="DD210" s="182"/>
      <c r="DE210" s="182"/>
      <c r="DF210" s="182"/>
      <c r="DG210" s="182"/>
      <c r="DH210" s="182"/>
      <c r="DI210" s="182"/>
      <c r="DJ210" s="182"/>
      <c r="DK210" s="182"/>
    </row>
    <row r="211" spans="1:115" ht="30" customHeight="1" x14ac:dyDescent="0.25">
      <c r="A211" s="189" t="s">
        <v>624</v>
      </c>
      <c r="B211" s="182">
        <v>79.44000244140625</v>
      </c>
      <c r="C211" s="211">
        <v>78.75</v>
      </c>
      <c r="D211" s="211"/>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c r="AV211" s="182"/>
      <c r="AW211" s="182"/>
      <c r="AX211" s="182"/>
      <c r="AY211" s="182"/>
      <c r="AZ211" s="182"/>
      <c r="BA211" s="182"/>
      <c r="BB211" s="182"/>
      <c r="BC211" s="182"/>
      <c r="BD211" s="182"/>
      <c r="BE211" s="182"/>
      <c r="BF211" s="182"/>
      <c r="BG211" s="182"/>
      <c r="BH211" s="182"/>
      <c r="BI211" s="182"/>
      <c r="BJ211" s="182"/>
      <c r="BK211" s="182"/>
      <c r="BL211" s="182"/>
      <c r="BM211" s="182"/>
      <c r="BN211" s="182"/>
      <c r="BO211" s="182"/>
      <c r="BP211" s="182"/>
      <c r="BQ211" s="182"/>
      <c r="BR211" s="182"/>
      <c r="BS211" s="182"/>
      <c r="BT211" s="182"/>
      <c r="BU211" s="182"/>
      <c r="BV211" s="182"/>
      <c r="BW211" s="182"/>
      <c r="BX211" s="182"/>
      <c r="BY211" s="182"/>
      <c r="BZ211" s="182"/>
      <c r="CA211" s="182"/>
      <c r="CB211" s="182"/>
      <c r="CC211" s="182"/>
      <c r="CD211" s="182"/>
      <c r="CE211" s="182"/>
      <c r="CF211" s="182"/>
      <c r="CG211" s="182"/>
      <c r="CH211" s="182"/>
      <c r="CI211" s="182"/>
      <c r="CJ211" s="182"/>
      <c r="CK211" s="182"/>
      <c r="CL211" s="182"/>
      <c r="CM211" s="182"/>
      <c r="CN211" s="182"/>
      <c r="CO211" s="182"/>
      <c r="CP211" s="182"/>
      <c r="CQ211" s="182"/>
      <c r="CR211" s="182"/>
      <c r="CS211" s="182"/>
      <c r="CT211" s="182"/>
      <c r="CU211" s="182"/>
      <c r="CV211" s="182"/>
      <c r="CW211" s="182"/>
      <c r="CX211" s="182"/>
      <c r="CY211" s="182"/>
      <c r="CZ211" s="182"/>
      <c r="DA211" s="182"/>
      <c r="DB211" s="182"/>
      <c r="DC211" s="182"/>
      <c r="DD211" s="182"/>
      <c r="DE211" s="182"/>
      <c r="DF211" s="182"/>
      <c r="DG211" s="182"/>
      <c r="DH211" s="182"/>
      <c r="DI211" s="182"/>
      <c r="DJ211" s="182"/>
      <c r="DK211" s="182"/>
    </row>
    <row r="212" spans="1:115" ht="30" customHeight="1" x14ac:dyDescent="0.25">
      <c r="A212" s="189" t="s">
        <v>626</v>
      </c>
      <c r="B212" s="182">
        <v>11.310000419616699</v>
      </c>
      <c r="C212" s="211">
        <v>11.13</v>
      </c>
      <c r="D212" s="211"/>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c r="AV212" s="182"/>
      <c r="AW212" s="182"/>
      <c r="AX212" s="182"/>
      <c r="AY212" s="182"/>
      <c r="AZ212" s="182"/>
      <c r="BA212" s="182"/>
      <c r="BB212" s="182"/>
      <c r="BC212" s="182"/>
      <c r="BD212" s="182"/>
      <c r="BE212" s="182"/>
      <c r="BF212" s="182"/>
      <c r="BG212" s="182"/>
      <c r="BH212" s="182"/>
      <c r="BI212" s="182"/>
      <c r="BJ212" s="182"/>
      <c r="BK212" s="182"/>
      <c r="BL212" s="182"/>
      <c r="BM212" s="182"/>
      <c r="BN212" s="182"/>
      <c r="BO212" s="182"/>
      <c r="BP212" s="182"/>
      <c r="BQ212" s="182"/>
      <c r="BR212" s="182"/>
      <c r="BS212" s="182"/>
      <c r="BT212" s="182"/>
      <c r="BU212" s="182"/>
      <c r="BV212" s="182"/>
      <c r="BW212" s="182"/>
      <c r="BX212" s="182"/>
      <c r="BY212" s="182"/>
      <c r="BZ212" s="182"/>
      <c r="CA212" s="182"/>
      <c r="CB212" s="182"/>
      <c r="CC212" s="182"/>
      <c r="CD212" s="182"/>
      <c r="CE212" s="182"/>
      <c r="CF212" s="182"/>
      <c r="CG212" s="182"/>
      <c r="CH212" s="182"/>
      <c r="CI212" s="182"/>
      <c r="CJ212" s="182"/>
      <c r="CK212" s="182"/>
      <c r="CL212" s="182"/>
      <c r="CM212" s="182"/>
      <c r="CN212" s="182"/>
      <c r="CO212" s="182"/>
      <c r="CP212" s="182"/>
      <c r="CQ212" s="182"/>
      <c r="CR212" s="182"/>
      <c r="CS212" s="182"/>
      <c r="CT212" s="182"/>
      <c r="CU212" s="182"/>
      <c r="CV212" s="182"/>
      <c r="CW212" s="182"/>
      <c r="CX212" s="182"/>
      <c r="CY212" s="182"/>
      <c r="CZ212" s="182"/>
      <c r="DA212" s="182"/>
      <c r="DB212" s="182"/>
      <c r="DC212" s="182"/>
      <c r="DD212" s="182"/>
      <c r="DE212" s="182"/>
      <c r="DF212" s="182"/>
      <c r="DG212" s="182"/>
      <c r="DH212" s="182"/>
      <c r="DI212" s="182"/>
      <c r="DJ212" s="182"/>
      <c r="DK212" s="182"/>
    </row>
    <row r="213" spans="1:115" ht="30" customHeight="1" x14ac:dyDescent="0.25">
      <c r="A213" s="189" t="s">
        <v>628</v>
      </c>
      <c r="B213" s="182">
        <v>26.590000152587891</v>
      </c>
      <c r="C213" s="211">
        <v>27.22</v>
      </c>
      <c r="D213" s="211"/>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c r="AV213" s="182"/>
      <c r="AW213" s="182"/>
      <c r="AX213" s="182"/>
      <c r="AY213" s="182"/>
      <c r="AZ213" s="182"/>
      <c r="BA213" s="182"/>
      <c r="BB213" s="182"/>
      <c r="BC213" s="182"/>
      <c r="BD213" s="182"/>
      <c r="BE213" s="182"/>
      <c r="BF213" s="182"/>
      <c r="BG213" s="182"/>
      <c r="BH213" s="182"/>
      <c r="BI213" s="182"/>
      <c r="BJ213" s="182"/>
      <c r="BK213" s="182"/>
      <c r="BL213" s="182"/>
      <c r="BM213" s="182"/>
      <c r="BN213" s="182"/>
      <c r="BO213" s="182"/>
      <c r="BP213" s="182"/>
      <c r="BQ213" s="182"/>
      <c r="BR213" s="182"/>
      <c r="BS213" s="182"/>
      <c r="BT213" s="182"/>
      <c r="BU213" s="182"/>
      <c r="BV213" s="182"/>
      <c r="BW213" s="182"/>
      <c r="BX213" s="182"/>
      <c r="BY213" s="182"/>
      <c r="BZ213" s="182"/>
      <c r="CA213" s="182"/>
      <c r="CB213" s="182"/>
      <c r="CC213" s="182"/>
      <c r="CD213" s="182"/>
      <c r="CE213" s="182"/>
      <c r="CF213" s="182"/>
      <c r="CG213" s="182"/>
      <c r="CH213" s="182"/>
      <c r="CI213" s="182"/>
      <c r="CJ213" s="182"/>
      <c r="CK213" s="182"/>
      <c r="CL213" s="182"/>
      <c r="CM213" s="182"/>
      <c r="CN213" s="182"/>
      <c r="CO213" s="182"/>
      <c r="CP213" s="182"/>
      <c r="CQ213" s="182"/>
      <c r="CR213" s="182"/>
      <c r="CS213" s="182"/>
      <c r="CT213" s="182"/>
      <c r="CU213" s="182"/>
      <c r="CV213" s="182"/>
      <c r="CW213" s="182"/>
      <c r="CX213" s="182"/>
      <c r="CY213" s="182"/>
      <c r="CZ213" s="182"/>
      <c r="DA213" s="182"/>
      <c r="DB213" s="182"/>
      <c r="DC213" s="182"/>
      <c r="DD213" s="182"/>
      <c r="DE213" s="182"/>
      <c r="DF213" s="182"/>
      <c r="DG213" s="182"/>
      <c r="DH213" s="182"/>
      <c r="DI213" s="182"/>
      <c r="DJ213" s="182"/>
      <c r="DK213" s="182"/>
    </row>
    <row r="214" spans="1:115" ht="30" customHeight="1" x14ac:dyDescent="0.25">
      <c r="A214" s="189" t="s">
        <v>630</v>
      </c>
      <c r="B214" s="182">
        <v>5.8499999046325684</v>
      </c>
      <c r="C214" s="211">
        <v>5.85</v>
      </c>
      <c r="D214" s="211"/>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c r="AV214" s="182"/>
      <c r="AW214" s="182"/>
      <c r="AX214" s="182"/>
      <c r="AY214" s="182"/>
      <c r="AZ214" s="182"/>
      <c r="BA214" s="182"/>
      <c r="BB214" s="182"/>
      <c r="BC214" s="182"/>
      <c r="BD214" s="182"/>
      <c r="BE214" s="182"/>
      <c r="BF214" s="182"/>
      <c r="BG214" s="182"/>
      <c r="BH214" s="182"/>
      <c r="BI214" s="182"/>
      <c r="BJ214" s="182"/>
      <c r="BK214" s="182"/>
      <c r="BL214" s="182"/>
      <c r="BM214" s="182"/>
      <c r="BN214" s="182"/>
      <c r="BO214" s="182"/>
      <c r="BP214" s="182"/>
      <c r="BQ214" s="182"/>
      <c r="BR214" s="182"/>
      <c r="BS214" s="182"/>
      <c r="BT214" s="182"/>
      <c r="BU214" s="182"/>
      <c r="BV214" s="182"/>
      <c r="BW214" s="182"/>
      <c r="BX214" s="182"/>
      <c r="BY214" s="182"/>
      <c r="BZ214" s="182"/>
      <c r="CA214" s="182"/>
      <c r="CB214" s="182"/>
      <c r="CC214" s="182"/>
      <c r="CD214" s="182"/>
      <c r="CE214" s="182"/>
      <c r="CF214" s="182"/>
      <c r="CG214" s="182"/>
      <c r="CH214" s="182"/>
      <c r="CI214" s="182"/>
      <c r="CJ214" s="182"/>
      <c r="CK214" s="182"/>
      <c r="CL214" s="182"/>
      <c r="CM214" s="182"/>
      <c r="CN214" s="182"/>
      <c r="CO214" s="182"/>
      <c r="CP214" s="182"/>
      <c r="CQ214" s="182"/>
      <c r="CR214" s="182"/>
      <c r="CS214" s="182"/>
      <c r="CT214" s="182"/>
      <c r="CU214" s="182"/>
      <c r="CV214" s="182"/>
      <c r="CW214" s="182"/>
      <c r="CX214" s="182"/>
      <c r="CY214" s="182"/>
      <c r="CZ214" s="182"/>
      <c r="DA214" s="182"/>
      <c r="DB214" s="182"/>
      <c r="DC214" s="182"/>
      <c r="DD214" s="182"/>
      <c r="DE214" s="182"/>
      <c r="DF214" s="182"/>
      <c r="DG214" s="182"/>
      <c r="DH214" s="182"/>
      <c r="DI214" s="182"/>
      <c r="DJ214" s="182"/>
      <c r="DK214" s="182"/>
    </row>
    <row r="215" spans="1:115" ht="30" customHeight="1" x14ac:dyDescent="0.25">
      <c r="A215" s="189" t="s">
        <v>632</v>
      </c>
      <c r="B215" s="182">
        <v>44.380001068115234</v>
      </c>
      <c r="C215" s="211">
        <v>44.41</v>
      </c>
      <c r="D215" s="211"/>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c r="AV215" s="182"/>
      <c r="AW215" s="182"/>
      <c r="AX215" s="182"/>
      <c r="AY215" s="182"/>
      <c r="AZ215" s="182"/>
      <c r="BA215" s="182"/>
      <c r="BB215" s="182"/>
      <c r="BC215" s="182"/>
      <c r="BD215" s="182"/>
      <c r="BE215" s="182"/>
      <c r="BF215" s="182"/>
      <c r="BG215" s="182"/>
      <c r="BH215" s="182"/>
      <c r="BI215" s="182"/>
      <c r="BJ215" s="182"/>
      <c r="BK215" s="182"/>
      <c r="BL215" s="182"/>
      <c r="BM215" s="182"/>
      <c r="BN215" s="182"/>
      <c r="BO215" s="182"/>
      <c r="BP215" s="182"/>
      <c r="BQ215" s="182"/>
      <c r="BR215" s="182"/>
      <c r="BS215" s="182"/>
      <c r="BT215" s="182"/>
      <c r="BU215" s="182"/>
      <c r="BV215" s="182"/>
      <c r="BW215" s="182"/>
      <c r="BX215" s="182"/>
      <c r="BY215" s="182"/>
      <c r="BZ215" s="182"/>
      <c r="CA215" s="182"/>
      <c r="CB215" s="182"/>
      <c r="CC215" s="182"/>
      <c r="CD215" s="182"/>
      <c r="CE215" s="182"/>
      <c r="CF215" s="182"/>
      <c r="CG215" s="182"/>
      <c r="CH215" s="182"/>
      <c r="CI215" s="182"/>
      <c r="CJ215" s="182"/>
      <c r="CK215" s="182"/>
      <c r="CL215" s="182"/>
      <c r="CM215" s="182"/>
      <c r="CN215" s="182"/>
      <c r="CO215" s="182"/>
      <c r="CP215" s="182"/>
      <c r="CQ215" s="182"/>
      <c r="CR215" s="182"/>
      <c r="CS215" s="182"/>
      <c r="CT215" s="182"/>
      <c r="CU215" s="182"/>
      <c r="CV215" s="182"/>
      <c r="CW215" s="182"/>
      <c r="CX215" s="182"/>
      <c r="CY215" s="182"/>
      <c r="CZ215" s="182"/>
      <c r="DA215" s="182"/>
      <c r="DB215" s="182"/>
      <c r="DC215" s="182"/>
      <c r="DD215" s="182"/>
      <c r="DE215" s="182"/>
      <c r="DF215" s="182"/>
      <c r="DG215" s="182"/>
      <c r="DH215" s="182"/>
      <c r="DI215" s="182"/>
      <c r="DJ215" s="182"/>
      <c r="DK215" s="182"/>
    </row>
    <row r="216" spans="1:115" ht="30" customHeight="1" x14ac:dyDescent="0.25">
      <c r="A216" s="189" t="s">
        <v>634</v>
      </c>
      <c r="B216" s="182">
        <v>18.579999923706055</v>
      </c>
      <c r="C216" s="211">
        <v>18.86</v>
      </c>
      <c r="D216" s="211"/>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c r="AV216" s="182"/>
      <c r="AW216" s="182"/>
      <c r="AX216" s="182"/>
      <c r="AY216" s="182"/>
      <c r="AZ216" s="182"/>
      <c r="BA216" s="182"/>
      <c r="BB216" s="182"/>
      <c r="BC216" s="182"/>
      <c r="BD216" s="182"/>
      <c r="BE216" s="182"/>
      <c r="BF216" s="182"/>
      <c r="BG216" s="182"/>
      <c r="BH216" s="182"/>
      <c r="BI216" s="182"/>
      <c r="BJ216" s="182"/>
      <c r="BK216" s="182"/>
      <c r="BL216" s="182"/>
      <c r="BM216" s="182"/>
      <c r="BN216" s="182"/>
      <c r="BO216" s="182"/>
      <c r="BP216" s="182"/>
      <c r="BQ216" s="182"/>
      <c r="BR216" s="182"/>
      <c r="BS216" s="182"/>
      <c r="BT216" s="182"/>
      <c r="BU216" s="182"/>
      <c r="BV216" s="182"/>
      <c r="BW216" s="182"/>
      <c r="BX216" s="182"/>
      <c r="BY216" s="182"/>
      <c r="BZ216" s="182"/>
      <c r="CA216" s="182"/>
      <c r="CB216" s="182"/>
      <c r="CC216" s="182"/>
      <c r="CD216" s="182"/>
      <c r="CE216" s="182"/>
      <c r="CF216" s="182"/>
      <c r="CG216" s="182"/>
      <c r="CH216" s="182"/>
      <c r="CI216" s="182"/>
      <c r="CJ216" s="182"/>
      <c r="CK216" s="182"/>
      <c r="CL216" s="182"/>
      <c r="CM216" s="182"/>
      <c r="CN216" s="182"/>
      <c r="CO216" s="182"/>
      <c r="CP216" s="182"/>
      <c r="CQ216" s="182"/>
      <c r="CR216" s="182"/>
      <c r="CS216" s="182"/>
      <c r="CT216" s="182"/>
      <c r="CU216" s="182"/>
      <c r="CV216" s="182"/>
      <c r="CW216" s="182"/>
      <c r="CX216" s="182"/>
      <c r="CY216" s="182"/>
      <c r="CZ216" s="182"/>
      <c r="DA216" s="182"/>
      <c r="DB216" s="182"/>
      <c r="DC216" s="182"/>
      <c r="DD216" s="182"/>
      <c r="DE216" s="182"/>
      <c r="DF216" s="182"/>
      <c r="DG216" s="182"/>
      <c r="DH216" s="182"/>
      <c r="DI216" s="182"/>
      <c r="DJ216" s="182"/>
      <c r="DK216" s="182"/>
    </row>
    <row r="217" spans="1:115" ht="30" customHeight="1" x14ac:dyDescent="0.25">
      <c r="A217" s="189" t="s">
        <v>877</v>
      </c>
      <c r="B217" s="182">
        <v>5.4800000190734863</v>
      </c>
      <c r="C217" s="211">
        <v>5.48</v>
      </c>
      <c r="D217" s="211"/>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c r="AV217" s="182"/>
      <c r="AW217" s="182"/>
      <c r="AX217" s="182"/>
      <c r="AY217" s="182"/>
      <c r="AZ217" s="182"/>
      <c r="BA217" s="182"/>
      <c r="BB217" s="182"/>
      <c r="BC217" s="182"/>
      <c r="BD217" s="182"/>
      <c r="BE217" s="182"/>
      <c r="BF217" s="182"/>
      <c r="BG217" s="182"/>
      <c r="BH217" s="182"/>
      <c r="BI217" s="182"/>
      <c r="BJ217" s="182"/>
      <c r="BK217" s="182"/>
      <c r="BL217" s="182"/>
      <c r="BM217" s="182"/>
      <c r="BN217" s="182"/>
      <c r="BO217" s="182"/>
      <c r="BP217" s="182"/>
      <c r="BQ217" s="182"/>
      <c r="BR217" s="182"/>
      <c r="BS217" s="182"/>
      <c r="BT217" s="182"/>
      <c r="BU217" s="182"/>
      <c r="BV217" s="182"/>
      <c r="BW217" s="182"/>
      <c r="BX217" s="182"/>
      <c r="BY217" s="182"/>
      <c r="BZ217" s="182"/>
      <c r="CA217" s="182"/>
      <c r="CB217" s="182"/>
      <c r="CC217" s="182"/>
      <c r="CD217" s="182"/>
      <c r="CE217" s="182"/>
      <c r="CF217" s="182"/>
      <c r="CG217" s="182"/>
      <c r="CH217" s="182"/>
      <c r="CI217" s="182"/>
      <c r="CJ217" s="182"/>
      <c r="CK217" s="182"/>
      <c r="CL217" s="182"/>
      <c r="CM217" s="182"/>
      <c r="CN217" s="182"/>
      <c r="CO217" s="182"/>
      <c r="CP217" s="182"/>
      <c r="CQ217" s="182"/>
      <c r="CR217" s="182"/>
      <c r="CS217" s="182"/>
      <c r="CT217" s="182"/>
      <c r="CU217" s="182"/>
      <c r="CV217" s="182"/>
      <c r="CW217" s="182"/>
      <c r="CX217" s="182"/>
      <c r="CY217" s="182"/>
      <c r="CZ217" s="182"/>
      <c r="DA217" s="182"/>
      <c r="DB217" s="182"/>
      <c r="DC217" s="182"/>
      <c r="DD217" s="182"/>
      <c r="DE217" s="182"/>
      <c r="DF217" s="182"/>
      <c r="DG217" s="182"/>
      <c r="DH217" s="182"/>
      <c r="DI217" s="182"/>
      <c r="DJ217" s="182"/>
      <c r="DK217" s="182"/>
    </row>
    <row r="218" spans="1:115" ht="30" customHeight="1" x14ac:dyDescent="0.25">
      <c r="A218" s="189" t="s">
        <v>636</v>
      </c>
      <c r="B218" s="182">
        <v>459.20001220703125</v>
      </c>
      <c r="C218" s="211">
        <v>460.65</v>
      </c>
      <c r="D218" s="211"/>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c r="AV218" s="182"/>
      <c r="AW218" s="182"/>
      <c r="AX218" s="182"/>
      <c r="AY218" s="182"/>
      <c r="AZ218" s="182"/>
      <c r="BA218" s="182"/>
      <c r="BB218" s="182"/>
      <c r="BC218" s="182"/>
      <c r="BD218" s="182"/>
      <c r="BE218" s="182"/>
      <c r="BF218" s="182"/>
      <c r="BG218" s="182"/>
      <c r="BH218" s="182"/>
      <c r="BI218" s="182"/>
      <c r="BJ218" s="182"/>
      <c r="BK218" s="182"/>
      <c r="BL218" s="182"/>
      <c r="BM218" s="182"/>
      <c r="BN218" s="182"/>
      <c r="BO218" s="182"/>
      <c r="BP218" s="182"/>
      <c r="BQ218" s="182"/>
      <c r="BR218" s="182"/>
      <c r="BS218" s="182"/>
      <c r="BT218" s="182"/>
      <c r="BU218" s="182"/>
      <c r="BV218" s="182"/>
      <c r="BW218" s="182"/>
      <c r="BX218" s="182"/>
      <c r="BY218" s="182"/>
      <c r="BZ218" s="182"/>
      <c r="CA218" s="182"/>
      <c r="CB218" s="182"/>
      <c r="CC218" s="182"/>
      <c r="CD218" s="182"/>
      <c r="CE218" s="182"/>
      <c r="CF218" s="182"/>
      <c r="CG218" s="182"/>
      <c r="CH218" s="182"/>
      <c r="CI218" s="182"/>
      <c r="CJ218" s="182"/>
      <c r="CK218" s="182"/>
      <c r="CL218" s="182"/>
      <c r="CM218" s="182"/>
      <c r="CN218" s="182"/>
      <c r="CO218" s="182"/>
      <c r="CP218" s="182"/>
      <c r="CQ218" s="182"/>
      <c r="CR218" s="182"/>
      <c r="CS218" s="182"/>
      <c r="CT218" s="182"/>
      <c r="CU218" s="182"/>
      <c r="CV218" s="182"/>
      <c r="CW218" s="182"/>
      <c r="CX218" s="182"/>
      <c r="CY218" s="182"/>
      <c r="CZ218" s="182"/>
      <c r="DA218" s="182"/>
      <c r="DB218" s="182"/>
      <c r="DC218" s="182"/>
      <c r="DD218" s="182"/>
      <c r="DE218" s="182"/>
      <c r="DF218" s="182"/>
      <c r="DG218" s="182"/>
      <c r="DH218" s="182"/>
      <c r="DI218" s="182"/>
      <c r="DJ218" s="182"/>
      <c r="DK218" s="182"/>
    </row>
    <row r="219" spans="1:115" ht="30" customHeight="1" x14ac:dyDescent="0.25">
      <c r="A219" s="189" t="s">
        <v>638</v>
      </c>
      <c r="B219" s="182">
        <v>34.290000915527344</v>
      </c>
      <c r="C219" s="211">
        <v>33.9</v>
      </c>
      <c r="D219" s="211"/>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c r="AV219" s="182"/>
      <c r="AW219" s="182"/>
      <c r="AX219" s="182"/>
      <c r="AY219" s="182"/>
      <c r="AZ219" s="182"/>
      <c r="BA219" s="182"/>
      <c r="BB219" s="182"/>
      <c r="BC219" s="182"/>
      <c r="BD219" s="182"/>
      <c r="BE219" s="182"/>
      <c r="BF219" s="182"/>
      <c r="BG219" s="182"/>
      <c r="BH219" s="182"/>
      <c r="BI219" s="182"/>
      <c r="BJ219" s="182"/>
      <c r="BK219" s="182"/>
      <c r="BL219" s="182"/>
      <c r="BM219" s="182"/>
      <c r="BN219" s="182"/>
      <c r="BO219" s="182"/>
      <c r="BP219" s="182"/>
      <c r="BQ219" s="182"/>
      <c r="BR219" s="182"/>
      <c r="BS219" s="182"/>
      <c r="BT219" s="182"/>
      <c r="BU219" s="182"/>
      <c r="BV219" s="182"/>
      <c r="BW219" s="182"/>
      <c r="BX219" s="182"/>
      <c r="BY219" s="182"/>
      <c r="BZ219" s="182"/>
      <c r="CA219" s="182"/>
      <c r="CB219" s="182"/>
      <c r="CC219" s="182"/>
      <c r="CD219" s="182"/>
      <c r="CE219" s="182"/>
      <c r="CF219" s="182"/>
      <c r="CG219" s="182"/>
      <c r="CH219" s="182"/>
      <c r="CI219" s="182"/>
      <c r="CJ219" s="182"/>
      <c r="CK219" s="182"/>
      <c r="CL219" s="182"/>
      <c r="CM219" s="182"/>
      <c r="CN219" s="182"/>
      <c r="CO219" s="182"/>
      <c r="CP219" s="182"/>
      <c r="CQ219" s="182"/>
      <c r="CR219" s="182"/>
      <c r="CS219" s="182"/>
      <c r="CT219" s="182"/>
      <c r="CU219" s="182"/>
      <c r="CV219" s="182"/>
      <c r="CW219" s="182"/>
      <c r="CX219" s="182"/>
      <c r="CY219" s="182"/>
      <c r="CZ219" s="182"/>
      <c r="DA219" s="182"/>
      <c r="DB219" s="182"/>
      <c r="DC219" s="182"/>
      <c r="DD219" s="182"/>
      <c r="DE219" s="182"/>
      <c r="DF219" s="182"/>
      <c r="DG219" s="182"/>
      <c r="DH219" s="182"/>
      <c r="DI219" s="182"/>
      <c r="DJ219" s="182"/>
      <c r="DK219" s="182"/>
    </row>
    <row r="220" spans="1:115" ht="30" customHeight="1" x14ac:dyDescent="0.25">
      <c r="A220" s="189" t="s">
        <v>640</v>
      </c>
      <c r="B220" s="182">
        <v>10.300000190734863</v>
      </c>
      <c r="C220" s="211">
        <v>10.49</v>
      </c>
      <c r="D220" s="211"/>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c r="AV220" s="182"/>
      <c r="AW220" s="182"/>
      <c r="AX220" s="182"/>
      <c r="AY220" s="182"/>
      <c r="AZ220" s="182"/>
      <c r="BA220" s="182"/>
      <c r="BB220" s="182"/>
      <c r="BC220" s="182"/>
      <c r="BD220" s="182"/>
      <c r="BE220" s="182"/>
      <c r="BF220" s="182"/>
      <c r="BG220" s="182"/>
      <c r="BH220" s="182"/>
      <c r="BI220" s="182"/>
      <c r="BJ220" s="182"/>
      <c r="BK220" s="182"/>
      <c r="BL220" s="182"/>
      <c r="BM220" s="182"/>
      <c r="BN220" s="182"/>
      <c r="BO220" s="182"/>
      <c r="BP220" s="182"/>
      <c r="BQ220" s="182"/>
      <c r="BR220" s="182"/>
      <c r="BS220" s="182"/>
      <c r="BT220" s="182"/>
      <c r="BU220" s="182"/>
      <c r="BV220" s="182"/>
      <c r="BW220" s="182"/>
      <c r="BX220" s="182"/>
      <c r="BY220" s="182"/>
      <c r="BZ220" s="182"/>
      <c r="CA220" s="182"/>
      <c r="CB220" s="182"/>
      <c r="CC220" s="182"/>
      <c r="CD220" s="182"/>
      <c r="CE220" s="182"/>
      <c r="CF220" s="182"/>
      <c r="CG220" s="182"/>
      <c r="CH220" s="182"/>
      <c r="CI220" s="182"/>
      <c r="CJ220" s="182"/>
      <c r="CK220" s="182"/>
      <c r="CL220" s="182"/>
      <c r="CM220" s="182"/>
      <c r="CN220" s="182"/>
      <c r="CO220" s="182"/>
      <c r="CP220" s="182"/>
      <c r="CQ220" s="182"/>
      <c r="CR220" s="182"/>
      <c r="CS220" s="182"/>
      <c r="CT220" s="182"/>
      <c r="CU220" s="182"/>
      <c r="CV220" s="182"/>
      <c r="CW220" s="182"/>
      <c r="CX220" s="182"/>
      <c r="CY220" s="182"/>
      <c r="CZ220" s="182"/>
      <c r="DA220" s="182"/>
      <c r="DB220" s="182"/>
      <c r="DC220" s="182"/>
      <c r="DD220" s="182"/>
      <c r="DE220" s="182"/>
      <c r="DF220" s="182"/>
      <c r="DG220" s="182"/>
      <c r="DH220" s="182"/>
      <c r="DI220" s="182"/>
      <c r="DJ220" s="182"/>
      <c r="DK220" s="182"/>
    </row>
    <row r="221" spans="1:115" ht="30" customHeight="1" x14ac:dyDescent="0.25">
      <c r="A221" s="189" t="s">
        <v>642</v>
      </c>
      <c r="B221" s="182">
        <v>89.050003051757813</v>
      </c>
      <c r="C221" s="211">
        <v>90.55</v>
      </c>
      <c r="D221" s="211"/>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c r="AV221" s="182"/>
      <c r="AW221" s="182"/>
      <c r="AX221" s="182"/>
      <c r="AY221" s="182"/>
      <c r="AZ221" s="182"/>
      <c r="BA221" s="182"/>
      <c r="BB221" s="182"/>
      <c r="BC221" s="182"/>
      <c r="BD221" s="182"/>
      <c r="BE221" s="182"/>
      <c r="BF221" s="182"/>
      <c r="BG221" s="182"/>
      <c r="BH221" s="182"/>
      <c r="BI221" s="182"/>
      <c r="BJ221" s="182"/>
      <c r="BK221" s="182"/>
      <c r="BL221" s="182"/>
      <c r="BM221" s="182"/>
      <c r="BN221" s="182"/>
      <c r="BO221" s="182"/>
      <c r="BP221" s="182"/>
      <c r="BQ221" s="182"/>
      <c r="BR221" s="182"/>
      <c r="BS221" s="182"/>
      <c r="BT221" s="182"/>
      <c r="BU221" s="182"/>
      <c r="BV221" s="182"/>
      <c r="BW221" s="182"/>
      <c r="BX221" s="182"/>
      <c r="BY221" s="182"/>
      <c r="BZ221" s="182"/>
      <c r="CA221" s="182"/>
      <c r="CB221" s="182"/>
      <c r="CC221" s="182"/>
      <c r="CD221" s="182"/>
      <c r="CE221" s="182"/>
      <c r="CF221" s="182"/>
      <c r="CG221" s="182"/>
      <c r="CH221" s="182"/>
      <c r="CI221" s="182"/>
      <c r="CJ221" s="182"/>
      <c r="CK221" s="182"/>
      <c r="CL221" s="182"/>
      <c r="CM221" s="182"/>
      <c r="CN221" s="182"/>
      <c r="CO221" s="182"/>
      <c r="CP221" s="182"/>
      <c r="CQ221" s="182"/>
      <c r="CR221" s="182"/>
      <c r="CS221" s="182"/>
      <c r="CT221" s="182"/>
      <c r="CU221" s="182"/>
      <c r="CV221" s="182"/>
      <c r="CW221" s="182"/>
      <c r="CX221" s="182"/>
      <c r="CY221" s="182"/>
      <c r="CZ221" s="182"/>
      <c r="DA221" s="182"/>
      <c r="DB221" s="182"/>
      <c r="DC221" s="182"/>
      <c r="DD221" s="182"/>
      <c r="DE221" s="182"/>
      <c r="DF221" s="182"/>
      <c r="DG221" s="182"/>
      <c r="DH221" s="182"/>
      <c r="DI221" s="182"/>
      <c r="DJ221" s="182"/>
      <c r="DK221" s="182"/>
    </row>
    <row r="222" spans="1:115" ht="30" customHeight="1" x14ac:dyDescent="0.25">
      <c r="A222" s="189" t="s">
        <v>644</v>
      </c>
      <c r="B222" s="182">
        <v>53.549999237060547</v>
      </c>
      <c r="C222" s="211">
        <v>54.88</v>
      </c>
      <c r="D222" s="211"/>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c r="AV222" s="182"/>
      <c r="AW222" s="182"/>
      <c r="AX222" s="182"/>
      <c r="AY222" s="182"/>
      <c r="AZ222" s="182"/>
      <c r="BA222" s="182"/>
      <c r="BB222" s="182"/>
      <c r="BC222" s="182"/>
      <c r="BD222" s="182"/>
      <c r="BE222" s="182"/>
      <c r="BF222" s="182"/>
      <c r="BG222" s="182"/>
      <c r="BH222" s="182"/>
      <c r="BI222" s="182"/>
      <c r="BJ222" s="182"/>
      <c r="BK222" s="182"/>
      <c r="BL222" s="182"/>
      <c r="BM222" s="182"/>
      <c r="BN222" s="182"/>
      <c r="BO222" s="182"/>
      <c r="BP222" s="182"/>
      <c r="BQ222" s="182"/>
      <c r="BR222" s="182"/>
      <c r="BS222" s="182"/>
      <c r="BT222" s="182"/>
      <c r="BU222" s="182"/>
      <c r="BV222" s="182"/>
      <c r="BW222" s="182"/>
      <c r="BX222" s="182"/>
      <c r="BY222" s="182"/>
      <c r="BZ222" s="182"/>
      <c r="CA222" s="182"/>
      <c r="CB222" s="182"/>
      <c r="CC222" s="182"/>
      <c r="CD222" s="182"/>
      <c r="CE222" s="182"/>
      <c r="CF222" s="182"/>
      <c r="CG222" s="182"/>
      <c r="CH222" s="182"/>
      <c r="CI222" s="182"/>
      <c r="CJ222" s="182"/>
      <c r="CK222" s="182"/>
      <c r="CL222" s="182"/>
      <c r="CM222" s="182"/>
      <c r="CN222" s="182"/>
      <c r="CO222" s="182"/>
      <c r="CP222" s="182"/>
      <c r="CQ222" s="182"/>
      <c r="CR222" s="182"/>
      <c r="CS222" s="182"/>
      <c r="CT222" s="182"/>
      <c r="CU222" s="182"/>
      <c r="CV222" s="182"/>
      <c r="CW222" s="182"/>
      <c r="CX222" s="182"/>
      <c r="CY222" s="182"/>
      <c r="CZ222" s="182"/>
      <c r="DA222" s="182"/>
      <c r="DB222" s="182"/>
      <c r="DC222" s="182"/>
      <c r="DD222" s="182"/>
      <c r="DE222" s="182"/>
      <c r="DF222" s="182"/>
      <c r="DG222" s="182"/>
      <c r="DH222" s="182"/>
      <c r="DI222" s="182"/>
      <c r="DJ222" s="182"/>
      <c r="DK222" s="182"/>
    </row>
    <row r="223" spans="1:115" ht="30" customHeight="1" x14ac:dyDescent="0.25">
      <c r="A223" s="189" t="s">
        <v>646</v>
      </c>
      <c r="B223" s="182">
        <v>89.30999755859375</v>
      </c>
      <c r="C223" s="211">
        <v>89.8</v>
      </c>
      <c r="D223" s="211"/>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c r="AV223" s="182"/>
      <c r="AW223" s="182"/>
      <c r="AX223" s="182"/>
      <c r="AY223" s="182"/>
      <c r="AZ223" s="182"/>
      <c r="BA223" s="182"/>
      <c r="BB223" s="182"/>
      <c r="BC223" s="182"/>
      <c r="BD223" s="182"/>
      <c r="BE223" s="182"/>
      <c r="BF223" s="182"/>
      <c r="BG223" s="182"/>
      <c r="BH223" s="182"/>
      <c r="BI223" s="182"/>
      <c r="BJ223" s="182"/>
      <c r="BK223" s="182"/>
      <c r="BL223" s="182"/>
      <c r="BM223" s="182"/>
      <c r="BN223" s="182"/>
      <c r="BO223" s="182"/>
      <c r="BP223" s="182"/>
      <c r="BQ223" s="182"/>
      <c r="BR223" s="182"/>
      <c r="BS223" s="182"/>
      <c r="BT223" s="182"/>
      <c r="BU223" s="182"/>
      <c r="BV223" s="182"/>
      <c r="BW223" s="182"/>
      <c r="BX223" s="182"/>
      <c r="BY223" s="182"/>
      <c r="BZ223" s="182"/>
      <c r="CA223" s="182"/>
      <c r="CB223" s="182"/>
      <c r="CC223" s="182"/>
      <c r="CD223" s="182"/>
      <c r="CE223" s="182"/>
      <c r="CF223" s="182"/>
      <c r="CG223" s="182"/>
      <c r="CH223" s="182"/>
      <c r="CI223" s="182"/>
      <c r="CJ223" s="182"/>
      <c r="CK223" s="182"/>
      <c r="CL223" s="182"/>
      <c r="CM223" s="182"/>
      <c r="CN223" s="182"/>
      <c r="CO223" s="182"/>
      <c r="CP223" s="182"/>
      <c r="CQ223" s="182"/>
      <c r="CR223" s="182"/>
      <c r="CS223" s="182"/>
      <c r="CT223" s="182"/>
      <c r="CU223" s="182"/>
      <c r="CV223" s="182"/>
      <c r="CW223" s="182"/>
      <c r="CX223" s="182"/>
      <c r="CY223" s="182"/>
      <c r="CZ223" s="182"/>
      <c r="DA223" s="182"/>
      <c r="DB223" s="182"/>
      <c r="DC223" s="182"/>
      <c r="DD223" s="182"/>
      <c r="DE223" s="182"/>
      <c r="DF223" s="182"/>
      <c r="DG223" s="182"/>
      <c r="DH223" s="182"/>
      <c r="DI223" s="182"/>
      <c r="DJ223" s="182"/>
      <c r="DK223" s="182"/>
    </row>
    <row r="224" spans="1:115" ht="30" customHeight="1" x14ac:dyDescent="0.25">
      <c r="A224" s="189" t="s">
        <v>648</v>
      </c>
      <c r="B224" s="182">
        <v>44.569999694824219</v>
      </c>
      <c r="C224" s="211">
        <v>49.56</v>
      </c>
      <c r="D224" s="211"/>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c r="AV224" s="182"/>
      <c r="AW224" s="182"/>
      <c r="AX224" s="182"/>
      <c r="AY224" s="182"/>
      <c r="AZ224" s="182"/>
      <c r="BA224" s="182"/>
      <c r="BB224" s="182"/>
      <c r="BC224" s="182"/>
      <c r="BD224" s="182"/>
      <c r="BE224" s="182"/>
      <c r="BF224" s="182"/>
      <c r="BG224" s="182"/>
      <c r="BH224" s="182"/>
      <c r="BI224" s="182"/>
      <c r="BJ224" s="182"/>
      <c r="BK224" s="182"/>
      <c r="BL224" s="182"/>
      <c r="BM224" s="182"/>
      <c r="BN224" s="182"/>
      <c r="BO224" s="182"/>
      <c r="BP224" s="182"/>
      <c r="BQ224" s="182"/>
      <c r="BR224" s="182"/>
      <c r="BS224" s="182"/>
      <c r="BT224" s="182"/>
      <c r="BU224" s="182"/>
      <c r="BV224" s="182"/>
      <c r="BW224" s="182"/>
      <c r="BX224" s="182"/>
      <c r="BY224" s="182"/>
      <c r="BZ224" s="182"/>
      <c r="CA224" s="182"/>
      <c r="CB224" s="182"/>
      <c r="CC224" s="182"/>
      <c r="CD224" s="182"/>
      <c r="CE224" s="182"/>
      <c r="CF224" s="182"/>
      <c r="CG224" s="182"/>
      <c r="CH224" s="182"/>
      <c r="CI224" s="182"/>
      <c r="CJ224" s="182"/>
      <c r="CK224" s="182"/>
      <c r="CL224" s="182"/>
      <c r="CM224" s="182"/>
      <c r="CN224" s="182"/>
      <c r="CO224" s="182"/>
      <c r="CP224" s="182"/>
      <c r="CQ224" s="182"/>
      <c r="CR224" s="182"/>
      <c r="CS224" s="182"/>
      <c r="CT224" s="182"/>
      <c r="CU224" s="182"/>
      <c r="CV224" s="182"/>
      <c r="CW224" s="182"/>
      <c r="CX224" s="182"/>
      <c r="CY224" s="182"/>
      <c r="CZ224" s="182"/>
      <c r="DA224" s="182"/>
      <c r="DB224" s="182"/>
      <c r="DC224" s="182"/>
      <c r="DD224" s="182"/>
      <c r="DE224" s="182"/>
      <c r="DF224" s="182"/>
      <c r="DG224" s="182"/>
      <c r="DH224" s="182"/>
      <c r="DI224" s="182"/>
      <c r="DJ224" s="182"/>
      <c r="DK224" s="182"/>
    </row>
    <row r="225" spans="1:115" ht="30" customHeight="1" x14ac:dyDescent="0.25">
      <c r="A225" s="189" t="s">
        <v>650</v>
      </c>
      <c r="B225" s="182">
        <v>90.930000305175781</v>
      </c>
      <c r="C225" s="211">
        <v>90.444999999999993</v>
      </c>
      <c r="D225" s="211"/>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c r="AV225" s="182"/>
      <c r="AW225" s="182"/>
      <c r="AX225" s="182"/>
      <c r="AY225" s="182"/>
      <c r="AZ225" s="182"/>
      <c r="BA225" s="182"/>
      <c r="BB225" s="182"/>
      <c r="BC225" s="182"/>
      <c r="BD225" s="182"/>
      <c r="BE225" s="182"/>
      <c r="BF225" s="182"/>
      <c r="BG225" s="182"/>
      <c r="BH225" s="182"/>
      <c r="BI225" s="182"/>
      <c r="BJ225" s="182"/>
      <c r="BK225" s="182"/>
      <c r="BL225" s="182"/>
      <c r="BM225" s="182"/>
      <c r="BN225" s="182"/>
      <c r="BO225" s="182"/>
      <c r="BP225" s="182"/>
      <c r="BQ225" s="182"/>
      <c r="BR225" s="182"/>
      <c r="BS225" s="182"/>
      <c r="BT225" s="182"/>
      <c r="BU225" s="182"/>
      <c r="BV225" s="182"/>
      <c r="BW225" s="182"/>
      <c r="BX225" s="182"/>
      <c r="BY225" s="182"/>
      <c r="BZ225" s="182"/>
      <c r="CA225" s="182"/>
      <c r="CB225" s="182"/>
      <c r="CC225" s="182"/>
      <c r="CD225" s="182"/>
      <c r="CE225" s="182"/>
      <c r="CF225" s="182"/>
      <c r="CG225" s="182"/>
      <c r="CH225" s="182"/>
      <c r="CI225" s="182"/>
      <c r="CJ225" s="182"/>
      <c r="CK225" s="182"/>
      <c r="CL225" s="182"/>
      <c r="CM225" s="182"/>
      <c r="CN225" s="182"/>
      <c r="CO225" s="182"/>
      <c r="CP225" s="182"/>
      <c r="CQ225" s="182"/>
      <c r="CR225" s="182"/>
      <c r="CS225" s="182"/>
      <c r="CT225" s="182"/>
      <c r="CU225" s="182"/>
      <c r="CV225" s="182"/>
      <c r="CW225" s="182"/>
      <c r="CX225" s="182"/>
      <c r="CY225" s="182"/>
      <c r="CZ225" s="182"/>
      <c r="DA225" s="182"/>
      <c r="DB225" s="182"/>
      <c r="DC225" s="182"/>
      <c r="DD225" s="182"/>
      <c r="DE225" s="182"/>
      <c r="DF225" s="182"/>
      <c r="DG225" s="182"/>
      <c r="DH225" s="182"/>
      <c r="DI225" s="182"/>
      <c r="DJ225" s="182"/>
      <c r="DK225" s="182"/>
    </row>
    <row r="226" spans="1:115" ht="30" customHeight="1" x14ac:dyDescent="0.25">
      <c r="A226" s="189" t="s">
        <v>652</v>
      </c>
      <c r="B226" s="182">
        <v>17.760000228881836</v>
      </c>
      <c r="C226" s="211">
        <v>17.57</v>
      </c>
      <c r="D226" s="211"/>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c r="AV226" s="182"/>
      <c r="AW226" s="182"/>
      <c r="AX226" s="182"/>
      <c r="AY226" s="182"/>
      <c r="AZ226" s="182"/>
      <c r="BA226" s="182"/>
      <c r="BB226" s="182"/>
      <c r="BC226" s="182"/>
      <c r="BD226" s="182"/>
      <c r="BE226" s="182"/>
      <c r="BF226" s="182"/>
      <c r="BG226" s="182"/>
      <c r="BH226" s="182"/>
      <c r="BI226" s="182"/>
      <c r="BJ226" s="182"/>
      <c r="BK226" s="182"/>
      <c r="BL226" s="182"/>
      <c r="BM226" s="182"/>
      <c r="BN226" s="182"/>
      <c r="BO226" s="182"/>
      <c r="BP226" s="182"/>
      <c r="BQ226" s="182"/>
      <c r="BR226" s="182"/>
      <c r="BS226" s="182"/>
      <c r="BT226" s="182"/>
      <c r="BU226" s="182"/>
      <c r="BV226" s="182"/>
      <c r="BW226" s="182"/>
      <c r="BX226" s="182"/>
      <c r="BY226" s="182"/>
      <c r="BZ226" s="182"/>
      <c r="CA226" s="182"/>
      <c r="CB226" s="182"/>
      <c r="CC226" s="182"/>
      <c r="CD226" s="182"/>
      <c r="CE226" s="182"/>
      <c r="CF226" s="182"/>
      <c r="CG226" s="182"/>
      <c r="CH226" s="182"/>
      <c r="CI226" s="182"/>
      <c r="CJ226" s="182"/>
      <c r="CK226" s="182"/>
      <c r="CL226" s="182"/>
      <c r="CM226" s="182"/>
      <c r="CN226" s="182"/>
      <c r="CO226" s="182"/>
      <c r="CP226" s="182"/>
      <c r="CQ226" s="182"/>
      <c r="CR226" s="182"/>
      <c r="CS226" s="182"/>
      <c r="CT226" s="182"/>
      <c r="CU226" s="182"/>
      <c r="CV226" s="182"/>
      <c r="CW226" s="182"/>
      <c r="CX226" s="182"/>
      <c r="CY226" s="182"/>
      <c r="CZ226" s="182"/>
      <c r="DA226" s="182"/>
      <c r="DB226" s="182"/>
      <c r="DC226" s="182"/>
      <c r="DD226" s="182"/>
      <c r="DE226" s="182"/>
      <c r="DF226" s="182"/>
      <c r="DG226" s="182"/>
      <c r="DH226" s="182"/>
      <c r="DI226" s="182"/>
      <c r="DJ226" s="182"/>
      <c r="DK226" s="182"/>
    </row>
    <row r="227" spans="1:115" ht="30" customHeight="1" x14ac:dyDescent="0.25">
      <c r="A227" s="189" t="s">
        <v>654</v>
      </c>
      <c r="B227" s="182">
        <v>50.369998931884766</v>
      </c>
      <c r="C227" s="211">
        <v>50</v>
      </c>
      <c r="D227" s="211"/>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c r="AV227" s="182"/>
      <c r="AW227" s="182"/>
      <c r="AX227" s="182"/>
      <c r="AY227" s="182"/>
      <c r="AZ227" s="182"/>
      <c r="BA227" s="182"/>
      <c r="BB227" s="182"/>
      <c r="BC227" s="182"/>
      <c r="BD227" s="182"/>
      <c r="BE227" s="182"/>
      <c r="BF227" s="182"/>
      <c r="BG227" s="182"/>
      <c r="BH227" s="182"/>
      <c r="BI227" s="182"/>
      <c r="BJ227" s="182"/>
      <c r="BK227" s="182"/>
      <c r="BL227" s="182"/>
      <c r="BM227" s="182"/>
      <c r="BN227" s="182"/>
      <c r="BO227" s="182"/>
      <c r="BP227" s="182"/>
      <c r="BQ227" s="182"/>
      <c r="BR227" s="182"/>
      <c r="BS227" s="182"/>
      <c r="BT227" s="182"/>
      <c r="BU227" s="182"/>
      <c r="BV227" s="182"/>
      <c r="BW227" s="182"/>
      <c r="BX227" s="182"/>
      <c r="BY227" s="182"/>
      <c r="BZ227" s="182"/>
      <c r="CA227" s="182"/>
      <c r="CB227" s="182"/>
      <c r="CC227" s="182"/>
      <c r="CD227" s="182"/>
      <c r="CE227" s="182"/>
      <c r="CF227" s="182"/>
      <c r="CG227" s="182"/>
      <c r="CH227" s="182"/>
      <c r="CI227" s="182"/>
      <c r="CJ227" s="182"/>
      <c r="CK227" s="182"/>
      <c r="CL227" s="182"/>
      <c r="CM227" s="182"/>
      <c r="CN227" s="182"/>
      <c r="CO227" s="182"/>
      <c r="CP227" s="182"/>
      <c r="CQ227" s="182"/>
      <c r="CR227" s="182"/>
      <c r="CS227" s="182"/>
      <c r="CT227" s="182"/>
      <c r="CU227" s="182"/>
      <c r="CV227" s="182"/>
      <c r="CW227" s="182"/>
      <c r="CX227" s="182"/>
      <c r="CY227" s="182"/>
      <c r="CZ227" s="182"/>
      <c r="DA227" s="182"/>
      <c r="DB227" s="182"/>
      <c r="DC227" s="182"/>
      <c r="DD227" s="182"/>
      <c r="DE227" s="182"/>
      <c r="DF227" s="182"/>
      <c r="DG227" s="182"/>
      <c r="DH227" s="182"/>
      <c r="DI227" s="182"/>
      <c r="DJ227" s="182"/>
      <c r="DK227" s="182"/>
    </row>
    <row r="228" spans="1:115" ht="30" customHeight="1" x14ac:dyDescent="0.25">
      <c r="A228" s="189" t="s">
        <v>656</v>
      </c>
      <c r="B228" s="182">
        <v>8.8900003433227539</v>
      </c>
      <c r="C228" s="211">
        <v>9.09</v>
      </c>
      <c r="D228" s="211"/>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c r="AV228" s="182"/>
      <c r="AW228" s="182"/>
      <c r="AX228" s="182"/>
      <c r="AY228" s="182"/>
      <c r="AZ228" s="182"/>
      <c r="BA228" s="182"/>
      <c r="BB228" s="182"/>
      <c r="BC228" s="182"/>
      <c r="BD228" s="182"/>
      <c r="BE228" s="182"/>
      <c r="BF228" s="182"/>
      <c r="BG228" s="182"/>
      <c r="BH228" s="182"/>
      <c r="BI228" s="182"/>
      <c r="BJ228" s="182"/>
      <c r="BK228" s="182"/>
      <c r="BL228" s="182"/>
      <c r="BM228" s="182"/>
      <c r="BN228" s="182"/>
      <c r="BO228" s="182"/>
      <c r="BP228" s="182"/>
      <c r="BQ228" s="182"/>
      <c r="BR228" s="182"/>
      <c r="BS228" s="182"/>
      <c r="BT228" s="182"/>
      <c r="BU228" s="182"/>
      <c r="BV228" s="182"/>
      <c r="BW228" s="182"/>
      <c r="BX228" s="182"/>
      <c r="BY228" s="182"/>
      <c r="BZ228" s="182"/>
      <c r="CA228" s="182"/>
      <c r="CB228" s="182"/>
      <c r="CC228" s="182"/>
      <c r="CD228" s="182"/>
      <c r="CE228" s="182"/>
      <c r="CF228" s="182"/>
      <c r="CG228" s="182"/>
      <c r="CH228" s="182"/>
      <c r="CI228" s="182"/>
      <c r="CJ228" s="182"/>
      <c r="CK228" s="182"/>
      <c r="CL228" s="182"/>
      <c r="CM228" s="182"/>
      <c r="CN228" s="182"/>
      <c r="CO228" s="182"/>
      <c r="CP228" s="182"/>
      <c r="CQ228" s="182"/>
      <c r="CR228" s="182"/>
      <c r="CS228" s="182"/>
      <c r="CT228" s="182"/>
      <c r="CU228" s="182"/>
      <c r="CV228" s="182"/>
      <c r="CW228" s="182"/>
      <c r="CX228" s="182"/>
      <c r="CY228" s="182"/>
      <c r="CZ228" s="182"/>
      <c r="DA228" s="182"/>
      <c r="DB228" s="182"/>
      <c r="DC228" s="182"/>
      <c r="DD228" s="182"/>
      <c r="DE228" s="182"/>
      <c r="DF228" s="182"/>
      <c r="DG228" s="182"/>
      <c r="DH228" s="182"/>
      <c r="DI228" s="182"/>
      <c r="DJ228" s="182"/>
      <c r="DK228" s="182"/>
    </row>
    <row r="229" spans="1:115" ht="30" customHeight="1" x14ac:dyDescent="0.25">
      <c r="A229" s="189" t="s">
        <v>658</v>
      </c>
      <c r="B229" s="182">
        <v>11.279999732971191</v>
      </c>
      <c r="C229" s="211">
        <v>11.59</v>
      </c>
      <c r="D229" s="211"/>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c r="AV229" s="182"/>
      <c r="AW229" s="182"/>
      <c r="AX229" s="182"/>
      <c r="AY229" s="182"/>
      <c r="AZ229" s="182"/>
      <c r="BA229" s="182"/>
      <c r="BB229" s="182"/>
      <c r="BC229" s="182"/>
      <c r="BD229" s="182"/>
      <c r="BE229" s="182"/>
      <c r="BF229" s="182"/>
      <c r="BG229" s="182"/>
      <c r="BH229" s="182"/>
      <c r="BI229" s="182"/>
      <c r="BJ229" s="182"/>
      <c r="BK229" s="182"/>
      <c r="BL229" s="182"/>
      <c r="BM229" s="182"/>
      <c r="BN229" s="182"/>
      <c r="BO229" s="182"/>
      <c r="BP229" s="182"/>
      <c r="BQ229" s="182"/>
      <c r="BR229" s="182"/>
      <c r="BS229" s="182"/>
      <c r="BT229" s="182"/>
      <c r="BU229" s="182"/>
      <c r="BV229" s="182"/>
      <c r="BW229" s="182"/>
      <c r="BX229" s="182"/>
      <c r="BY229" s="182"/>
      <c r="BZ229" s="182"/>
      <c r="CA229" s="182"/>
      <c r="CB229" s="182"/>
      <c r="CC229" s="182"/>
      <c r="CD229" s="182"/>
      <c r="CE229" s="182"/>
      <c r="CF229" s="182"/>
      <c r="CG229" s="182"/>
      <c r="CH229" s="182"/>
      <c r="CI229" s="182"/>
      <c r="CJ229" s="182"/>
      <c r="CK229" s="182"/>
      <c r="CL229" s="182"/>
      <c r="CM229" s="182"/>
      <c r="CN229" s="182"/>
      <c r="CO229" s="182"/>
      <c r="CP229" s="182"/>
      <c r="CQ229" s="182"/>
      <c r="CR229" s="182"/>
      <c r="CS229" s="182"/>
      <c r="CT229" s="182"/>
      <c r="CU229" s="182"/>
      <c r="CV229" s="182"/>
      <c r="CW229" s="182"/>
      <c r="CX229" s="182"/>
      <c r="CY229" s="182"/>
      <c r="CZ229" s="182"/>
      <c r="DA229" s="182"/>
      <c r="DB229" s="182"/>
      <c r="DC229" s="182"/>
      <c r="DD229" s="182"/>
      <c r="DE229" s="182"/>
      <c r="DF229" s="182"/>
      <c r="DG229" s="182"/>
      <c r="DH229" s="182"/>
      <c r="DI229" s="182"/>
      <c r="DJ229" s="182"/>
      <c r="DK229" s="182"/>
    </row>
    <row r="230" spans="1:115" ht="30" customHeight="1" x14ac:dyDescent="0.25">
      <c r="A230" s="189" t="s">
        <v>660</v>
      </c>
      <c r="B230" s="182">
        <v>10.430000305175781</v>
      </c>
      <c r="C230" s="211">
        <v>10.38</v>
      </c>
      <c r="D230" s="211"/>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c r="AV230" s="182"/>
      <c r="AW230" s="182"/>
      <c r="AX230" s="182"/>
      <c r="AY230" s="182"/>
      <c r="AZ230" s="182"/>
      <c r="BA230" s="182"/>
      <c r="BB230" s="182"/>
      <c r="BC230" s="182"/>
      <c r="BD230" s="182"/>
      <c r="BE230" s="182"/>
      <c r="BF230" s="182"/>
      <c r="BG230" s="182"/>
      <c r="BH230" s="182"/>
      <c r="BI230" s="182"/>
      <c r="BJ230" s="182"/>
      <c r="BK230" s="182"/>
      <c r="BL230" s="182"/>
      <c r="BM230" s="182"/>
      <c r="BN230" s="182"/>
      <c r="BO230" s="182"/>
      <c r="BP230" s="182"/>
      <c r="BQ230" s="182"/>
      <c r="BR230" s="182"/>
      <c r="BS230" s="182"/>
      <c r="BT230" s="182"/>
      <c r="BU230" s="182"/>
      <c r="BV230" s="182"/>
      <c r="BW230" s="182"/>
      <c r="BX230" s="182"/>
      <c r="BY230" s="182"/>
      <c r="BZ230" s="182"/>
      <c r="CA230" s="182"/>
      <c r="CB230" s="182"/>
      <c r="CC230" s="182"/>
      <c r="CD230" s="182"/>
      <c r="CE230" s="182"/>
      <c r="CF230" s="182"/>
      <c r="CG230" s="182"/>
      <c r="CH230" s="182"/>
      <c r="CI230" s="182"/>
      <c r="CJ230" s="182"/>
      <c r="CK230" s="182"/>
      <c r="CL230" s="182"/>
      <c r="CM230" s="182"/>
      <c r="CN230" s="182"/>
      <c r="CO230" s="182"/>
      <c r="CP230" s="182"/>
      <c r="CQ230" s="182"/>
      <c r="CR230" s="182"/>
      <c r="CS230" s="182"/>
      <c r="CT230" s="182"/>
      <c r="CU230" s="182"/>
      <c r="CV230" s="182"/>
      <c r="CW230" s="182"/>
      <c r="CX230" s="182"/>
      <c r="CY230" s="182"/>
      <c r="CZ230" s="182"/>
      <c r="DA230" s="182"/>
      <c r="DB230" s="182"/>
      <c r="DC230" s="182"/>
      <c r="DD230" s="182"/>
      <c r="DE230" s="182"/>
      <c r="DF230" s="182"/>
      <c r="DG230" s="182"/>
      <c r="DH230" s="182"/>
      <c r="DI230" s="182"/>
      <c r="DJ230" s="182"/>
      <c r="DK230" s="182"/>
    </row>
    <row r="231" spans="1:115" ht="30" customHeight="1" x14ac:dyDescent="0.25">
      <c r="A231" s="189" t="s">
        <v>662</v>
      </c>
      <c r="B231" s="182">
        <v>34.200000762939453</v>
      </c>
      <c r="C231" s="211">
        <v>34.450000000000003</v>
      </c>
      <c r="D231" s="211"/>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c r="AV231" s="182"/>
      <c r="AW231" s="182"/>
      <c r="AX231" s="182"/>
      <c r="AY231" s="182"/>
      <c r="AZ231" s="182"/>
      <c r="BA231" s="182"/>
      <c r="BB231" s="182"/>
      <c r="BC231" s="182"/>
      <c r="BD231" s="182"/>
      <c r="BE231" s="182"/>
      <c r="BF231" s="182"/>
      <c r="BG231" s="182"/>
      <c r="BH231" s="182"/>
      <c r="BI231" s="182"/>
      <c r="BJ231" s="182"/>
      <c r="BK231" s="182"/>
      <c r="BL231" s="182"/>
      <c r="BM231" s="182"/>
      <c r="BN231" s="182"/>
      <c r="BO231" s="182"/>
      <c r="BP231" s="182"/>
      <c r="BQ231" s="182"/>
      <c r="BR231" s="182"/>
      <c r="BS231" s="182"/>
      <c r="BT231" s="182"/>
      <c r="BU231" s="182"/>
      <c r="BV231" s="182"/>
      <c r="BW231" s="182"/>
      <c r="BX231" s="182"/>
      <c r="BY231" s="182"/>
      <c r="BZ231" s="182"/>
      <c r="CA231" s="182"/>
      <c r="CB231" s="182"/>
      <c r="CC231" s="182"/>
      <c r="CD231" s="182"/>
      <c r="CE231" s="182"/>
      <c r="CF231" s="182"/>
      <c r="CG231" s="182"/>
      <c r="CH231" s="182"/>
      <c r="CI231" s="182"/>
      <c r="CJ231" s="182"/>
      <c r="CK231" s="182"/>
      <c r="CL231" s="182"/>
      <c r="CM231" s="182"/>
      <c r="CN231" s="182"/>
      <c r="CO231" s="182"/>
      <c r="CP231" s="182"/>
      <c r="CQ231" s="182"/>
      <c r="CR231" s="182"/>
      <c r="CS231" s="182"/>
      <c r="CT231" s="182"/>
      <c r="CU231" s="182"/>
      <c r="CV231" s="182"/>
      <c r="CW231" s="182"/>
      <c r="CX231" s="182"/>
      <c r="CY231" s="182"/>
      <c r="CZ231" s="182"/>
      <c r="DA231" s="182"/>
      <c r="DB231" s="182"/>
      <c r="DC231" s="182"/>
      <c r="DD231" s="182"/>
      <c r="DE231" s="182"/>
      <c r="DF231" s="182"/>
      <c r="DG231" s="182"/>
      <c r="DH231" s="182"/>
      <c r="DI231" s="182"/>
      <c r="DJ231" s="182"/>
      <c r="DK231" s="182"/>
    </row>
    <row r="232" spans="1:115" ht="30" customHeight="1" x14ac:dyDescent="0.25">
      <c r="A232" s="189" t="s">
        <v>664</v>
      </c>
      <c r="B232" s="182">
        <v>79.680000305175781</v>
      </c>
      <c r="C232" s="211">
        <v>80.540000000000006</v>
      </c>
      <c r="D232" s="211"/>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c r="AV232" s="182"/>
      <c r="AW232" s="182"/>
      <c r="AX232" s="182"/>
      <c r="AY232" s="182"/>
      <c r="AZ232" s="182"/>
      <c r="BA232" s="182"/>
      <c r="BB232" s="182"/>
      <c r="BC232" s="182"/>
      <c r="BD232" s="182"/>
      <c r="BE232" s="182"/>
      <c r="BF232" s="182"/>
      <c r="BG232" s="182"/>
      <c r="BH232" s="182"/>
      <c r="BI232" s="182"/>
      <c r="BJ232" s="182"/>
      <c r="BK232" s="182"/>
      <c r="BL232" s="182"/>
      <c r="BM232" s="182"/>
      <c r="BN232" s="182"/>
      <c r="BO232" s="182"/>
      <c r="BP232" s="182"/>
      <c r="BQ232" s="182"/>
      <c r="BR232" s="182"/>
      <c r="BS232" s="182"/>
      <c r="BT232" s="182"/>
      <c r="BU232" s="182"/>
      <c r="BV232" s="182"/>
      <c r="BW232" s="182"/>
      <c r="BX232" s="182"/>
      <c r="BY232" s="182"/>
      <c r="BZ232" s="182"/>
      <c r="CA232" s="182"/>
      <c r="CB232" s="182"/>
      <c r="CC232" s="182"/>
      <c r="CD232" s="182"/>
      <c r="CE232" s="182"/>
      <c r="CF232" s="182"/>
      <c r="CG232" s="182"/>
      <c r="CH232" s="182"/>
      <c r="CI232" s="182"/>
      <c r="CJ232" s="182"/>
      <c r="CK232" s="182"/>
      <c r="CL232" s="182"/>
      <c r="CM232" s="182"/>
      <c r="CN232" s="182"/>
      <c r="CO232" s="182"/>
      <c r="CP232" s="182"/>
      <c r="CQ232" s="182"/>
      <c r="CR232" s="182"/>
      <c r="CS232" s="182"/>
      <c r="CT232" s="182"/>
      <c r="CU232" s="182"/>
      <c r="CV232" s="182"/>
      <c r="CW232" s="182"/>
      <c r="CX232" s="182"/>
      <c r="CY232" s="182"/>
      <c r="CZ232" s="182"/>
      <c r="DA232" s="182"/>
      <c r="DB232" s="182"/>
      <c r="DC232" s="182"/>
      <c r="DD232" s="182"/>
      <c r="DE232" s="182"/>
      <c r="DF232" s="182"/>
      <c r="DG232" s="182"/>
      <c r="DH232" s="182"/>
      <c r="DI232" s="182"/>
      <c r="DJ232" s="182"/>
      <c r="DK232" s="182"/>
    </row>
    <row r="233" spans="1:115" ht="30" customHeight="1" x14ac:dyDescent="0.25">
      <c r="A233" s="189" t="s">
        <v>666</v>
      </c>
      <c r="B233" s="182">
        <v>147.66999816894531</v>
      </c>
      <c r="C233" s="211">
        <v>147.84</v>
      </c>
      <c r="D233" s="211"/>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c r="AV233" s="182"/>
      <c r="AW233" s="182"/>
      <c r="AX233" s="182"/>
      <c r="AY233" s="182"/>
      <c r="AZ233" s="182"/>
      <c r="BA233" s="182"/>
      <c r="BB233" s="182"/>
      <c r="BC233" s="182"/>
      <c r="BD233" s="182"/>
      <c r="BE233" s="182"/>
      <c r="BF233" s="182"/>
      <c r="BG233" s="182"/>
      <c r="BH233" s="182"/>
      <c r="BI233" s="182"/>
      <c r="BJ233" s="182"/>
      <c r="BK233" s="182"/>
      <c r="BL233" s="182"/>
      <c r="BM233" s="182"/>
      <c r="BN233" s="182"/>
      <c r="BO233" s="182"/>
      <c r="BP233" s="182"/>
      <c r="BQ233" s="182"/>
      <c r="BR233" s="182"/>
      <c r="BS233" s="182"/>
      <c r="BT233" s="182"/>
      <c r="BU233" s="182"/>
      <c r="BV233" s="182"/>
      <c r="BW233" s="182"/>
      <c r="BX233" s="182"/>
      <c r="BY233" s="182"/>
      <c r="BZ233" s="182"/>
      <c r="CA233" s="182"/>
      <c r="CB233" s="182"/>
      <c r="CC233" s="182"/>
      <c r="CD233" s="182"/>
      <c r="CE233" s="182"/>
      <c r="CF233" s="182"/>
      <c r="CG233" s="182"/>
      <c r="CH233" s="182"/>
      <c r="CI233" s="182"/>
      <c r="CJ233" s="182"/>
      <c r="CK233" s="182"/>
      <c r="CL233" s="182"/>
      <c r="CM233" s="182"/>
      <c r="CN233" s="182"/>
      <c r="CO233" s="182"/>
      <c r="CP233" s="182"/>
      <c r="CQ233" s="182"/>
      <c r="CR233" s="182"/>
      <c r="CS233" s="182"/>
      <c r="CT233" s="182"/>
      <c r="CU233" s="182"/>
      <c r="CV233" s="182"/>
      <c r="CW233" s="182"/>
      <c r="CX233" s="182"/>
      <c r="CY233" s="182"/>
      <c r="CZ233" s="182"/>
      <c r="DA233" s="182"/>
      <c r="DB233" s="182"/>
      <c r="DC233" s="182"/>
      <c r="DD233" s="182"/>
      <c r="DE233" s="182"/>
      <c r="DF233" s="182"/>
      <c r="DG233" s="182"/>
      <c r="DH233" s="182"/>
      <c r="DI233" s="182"/>
      <c r="DJ233" s="182"/>
      <c r="DK233" s="182"/>
    </row>
    <row r="234" spans="1:115" ht="30" customHeight="1" x14ac:dyDescent="0.25">
      <c r="A234" s="189" t="s">
        <v>668</v>
      </c>
      <c r="B234" s="182">
        <v>38.970001220703125</v>
      </c>
      <c r="C234" s="211">
        <v>39.15</v>
      </c>
      <c r="D234" s="211"/>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c r="AV234" s="182"/>
      <c r="AW234" s="182"/>
      <c r="AX234" s="182"/>
      <c r="AY234" s="182"/>
      <c r="AZ234" s="182"/>
      <c r="BA234" s="182"/>
      <c r="BB234" s="182"/>
      <c r="BC234" s="182"/>
      <c r="BD234" s="182"/>
      <c r="BE234" s="182"/>
      <c r="BF234" s="182"/>
      <c r="BG234" s="182"/>
      <c r="BH234" s="182"/>
      <c r="BI234" s="182"/>
      <c r="BJ234" s="182"/>
      <c r="BK234" s="182"/>
      <c r="BL234" s="182"/>
      <c r="BM234" s="182"/>
      <c r="BN234" s="182"/>
      <c r="BO234" s="182"/>
      <c r="BP234" s="182"/>
      <c r="BQ234" s="182"/>
      <c r="BR234" s="182"/>
      <c r="BS234" s="182"/>
      <c r="BT234" s="182"/>
      <c r="BU234" s="182"/>
      <c r="BV234" s="182"/>
      <c r="BW234" s="182"/>
      <c r="BX234" s="182"/>
      <c r="BY234" s="182"/>
      <c r="BZ234" s="182"/>
      <c r="CA234" s="182"/>
      <c r="CB234" s="182"/>
      <c r="CC234" s="182"/>
      <c r="CD234" s="182"/>
      <c r="CE234" s="182"/>
      <c r="CF234" s="182"/>
      <c r="CG234" s="182"/>
      <c r="CH234" s="182"/>
      <c r="CI234" s="182"/>
      <c r="CJ234" s="182"/>
      <c r="CK234" s="182"/>
      <c r="CL234" s="182"/>
      <c r="CM234" s="182"/>
      <c r="CN234" s="182"/>
      <c r="CO234" s="182"/>
      <c r="CP234" s="182"/>
      <c r="CQ234" s="182"/>
      <c r="CR234" s="182"/>
      <c r="CS234" s="182"/>
      <c r="CT234" s="182"/>
      <c r="CU234" s="182"/>
      <c r="CV234" s="182"/>
      <c r="CW234" s="182"/>
      <c r="CX234" s="182"/>
      <c r="CY234" s="182"/>
      <c r="CZ234" s="182"/>
      <c r="DA234" s="182"/>
      <c r="DB234" s="182"/>
      <c r="DC234" s="182"/>
      <c r="DD234" s="182"/>
      <c r="DE234" s="182"/>
      <c r="DF234" s="182"/>
      <c r="DG234" s="182"/>
      <c r="DH234" s="182"/>
      <c r="DI234" s="182"/>
      <c r="DJ234" s="182"/>
      <c r="DK234" s="182"/>
    </row>
    <row r="235" spans="1:115" ht="30" customHeight="1" x14ac:dyDescent="0.25">
      <c r="A235" s="189" t="s">
        <v>670</v>
      </c>
      <c r="B235" s="182">
        <v>135.85000610351563</v>
      </c>
      <c r="C235" s="211">
        <v>135.94999999999999</v>
      </c>
      <c r="D235" s="211"/>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c r="AV235" s="182"/>
      <c r="AW235" s="182"/>
      <c r="AX235" s="182"/>
      <c r="AY235" s="182"/>
      <c r="AZ235" s="182"/>
      <c r="BA235" s="182"/>
      <c r="BB235" s="182"/>
      <c r="BC235" s="182"/>
      <c r="BD235" s="182"/>
      <c r="BE235" s="182"/>
      <c r="BF235" s="182"/>
      <c r="BG235" s="182"/>
      <c r="BH235" s="182"/>
      <c r="BI235" s="182"/>
      <c r="BJ235" s="182"/>
      <c r="BK235" s="182"/>
      <c r="BL235" s="182"/>
      <c r="BM235" s="182"/>
      <c r="BN235" s="182"/>
      <c r="BO235" s="182"/>
      <c r="BP235" s="182"/>
      <c r="BQ235" s="182"/>
      <c r="BR235" s="182"/>
      <c r="BS235" s="182"/>
      <c r="BT235" s="182"/>
      <c r="BU235" s="182"/>
      <c r="BV235" s="182"/>
      <c r="BW235" s="182"/>
      <c r="BX235" s="182"/>
      <c r="BY235" s="182"/>
      <c r="BZ235" s="182"/>
      <c r="CA235" s="182"/>
      <c r="CB235" s="182"/>
      <c r="CC235" s="182"/>
      <c r="CD235" s="182"/>
      <c r="CE235" s="182"/>
      <c r="CF235" s="182"/>
      <c r="CG235" s="182"/>
      <c r="CH235" s="182"/>
      <c r="CI235" s="182"/>
      <c r="CJ235" s="182"/>
      <c r="CK235" s="182"/>
      <c r="CL235" s="182"/>
      <c r="CM235" s="182"/>
      <c r="CN235" s="182"/>
      <c r="CO235" s="182"/>
      <c r="CP235" s="182"/>
      <c r="CQ235" s="182"/>
      <c r="CR235" s="182"/>
      <c r="CS235" s="182"/>
      <c r="CT235" s="182"/>
      <c r="CU235" s="182"/>
      <c r="CV235" s="182"/>
      <c r="CW235" s="182"/>
      <c r="CX235" s="182"/>
      <c r="CY235" s="182"/>
      <c r="CZ235" s="182"/>
      <c r="DA235" s="182"/>
      <c r="DB235" s="182"/>
      <c r="DC235" s="182"/>
      <c r="DD235" s="182"/>
      <c r="DE235" s="182"/>
      <c r="DF235" s="182"/>
      <c r="DG235" s="182"/>
      <c r="DH235" s="182"/>
      <c r="DI235" s="182"/>
      <c r="DJ235" s="182"/>
      <c r="DK235" s="182"/>
    </row>
    <row r="236" spans="1:115" ht="30" customHeight="1" x14ac:dyDescent="0.25">
      <c r="A236" s="189" t="s">
        <v>672</v>
      </c>
      <c r="B236" s="182">
        <v>55.810001373291016</v>
      </c>
      <c r="C236" s="211">
        <v>56.33</v>
      </c>
      <c r="D236" s="211"/>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c r="AV236" s="182"/>
      <c r="AW236" s="182"/>
      <c r="AX236" s="182"/>
      <c r="AY236" s="182"/>
      <c r="AZ236" s="182"/>
      <c r="BA236" s="182"/>
      <c r="BB236" s="182"/>
      <c r="BC236" s="182"/>
      <c r="BD236" s="182"/>
      <c r="BE236" s="182"/>
      <c r="BF236" s="182"/>
      <c r="BG236" s="182"/>
      <c r="BH236" s="182"/>
      <c r="BI236" s="182"/>
      <c r="BJ236" s="182"/>
      <c r="BK236" s="182"/>
      <c r="BL236" s="182"/>
      <c r="BM236" s="182"/>
      <c r="BN236" s="182"/>
      <c r="BO236" s="182"/>
      <c r="BP236" s="182"/>
      <c r="BQ236" s="182"/>
      <c r="BR236" s="182"/>
      <c r="BS236" s="182"/>
      <c r="BT236" s="182"/>
      <c r="BU236" s="182"/>
      <c r="BV236" s="182"/>
      <c r="BW236" s="182"/>
      <c r="BX236" s="182"/>
      <c r="BY236" s="182"/>
      <c r="BZ236" s="182"/>
      <c r="CA236" s="182"/>
      <c r="CB236" s="182"/>
      <c r="CC236" s="182"/>
      <c r="CD236" s="182"/>
      <c r="CE236" s="182"/>
      <c r="CF236" s="182"/>
      <c r="CG236" s="182"/>
      <c r="CH236" s="182"/>
      <c r="CI236" s="182"/>
      <c r="CJ236" s="182"/>
      <c r="CK236" s="182"/>
      <c r="CL236" s="182"/>
      <c r="CM236" s="182"/>
      <c r="CN236" s="182"/>
      <c r="CO236" s="182"/>
      <c r="CP236" s="182"/>
      <c r="CQ236" s="182"/>
      <c r="CR236" s="182"/>
      <c r="CS236" s="182"/>
      <c r="CT236" s="182"/>
      <c r="CU236" s="182"/>
      <c r="CV236" s="182"/>
      <c r="CW236" s="182"/>
      <c r="CX236" s="182"/>
      <c r="CY236" s="182"/>
      <c r="CZ236" s="182"/>
      <c r="DA236" s="182"/>
      <c r="DB236" s="182"/>
      <c r="DC236" s="182"/>
      <c r="DD236" s="182"/>
      <c r="DE236" s="182"/>
      <c r="DF236" s="182"/>
      <c r="DG236" s="182"/>
      <c r="DH236" s="182"/>
      <c r="DI236" s="182"/>
      <c r="DJ236" s="182"/>
      <c r="DK236" s="182"/>
    </row>
    <row r="237" spans="1:115" ht="30" customHeight="1" x14ac:dyDescent="0.25">
      <c r="A237" s="189" t="s">
        <v>674</v>
      </c>
      <c r="B237" s="182">
        <v>56.310001373291016</v>
      </c>
      <c r="C237" s="211">
        <v>56.95</v>
      </c>
      <c r="D237" s="211"/>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c r="AV237" s="182"/>
      <c r="AW237" s="182"/>
      <c r="AX237" s="182"/>
      <c r="AY237" s="182"/>
      <c r="AZ237" s="182"/>
      <c r="BA237" s="182"/>
      <c r="BB237" s="182"/>
      <c r="BC237" s="182"/>
      <c r="BD237" s="182"/>
      <c r="BE237" s="182"/>
      <c r="BF237" s="182"/>
      <c r="BG237" s="182"/>
      <c r="BH237" s="182"/>
      <c r="BI237" s="182"/>
      <c r="BJ237" s="182"/>
      <c r="BK237" s="182"/>
      <c r="BL237" s="182"/>
      <c r="BM237" s="182"/>
      <c r="BN237" s="182"/>
      <c r="BO237" s="182"/>
      <c r="BP237" s="182"/>
      <c r="BQ237" s="182"/>
      <c r="BR237" s="182"/>
      <c r="BS237" s="182"/>
      <c r="BT237" s="182"/>
      <c r="BU237" s="182"/>
      <c r="BV237" s="182"/>
      <c r="BW237" s="182"/>
      <c r="BX237" s="182"/>
      <c r="BY237" s="182"/>
      <c r="BZ237" s="182"/>
      <c r="CA237" s="182"/>
      <c r="CB237" s="182"/>
      <c r="CC237" s="182"/>
      <c r="CD237" s="182"/>
      <c r="CE237" s="182"/>
      <c r="CF237" s="182"/>
      <c r="CG237" s="182"/>
      <c r="CH237" s="182"/>
      <c r="CI237" s="182"/>
      <c r="CJ237" s="182"/>
      <c r="CK237" s="182"/>
      <c r="CL237" s="182"/>
      <c r="CM237" s="182"/>
      <c r="CN237" s="182"/>
      <c r="CO237" s="182"/>
      <c r="CP237" s="182"/>
      <c r="CQ237" s="182"/>
      <c r="CR237" s="182"/>
      <c r="CS237" s="182"/>
      <c r="CT237" s="182"/>
      <c r="CU237" s="182"/>
      <c r="CV237" s="182"/>
      <c r="CW237" s="182"/>
      <c r="CX237" s="182"/>
      <c r="CY237" s="182"/>
      <c r="CZ237" s="182"/>
      <c r="DA237" s="182"/>
      <c r="DB237" s="182"/>
      <c r="DC237" s="182"/>
      <c r="DD237" s="182"/>
      <c r="DE237" s="182"/>
      <c r="DF237" s="182"/>
      <c r="DG237" s="182"/>
      <c r="DH237" s="182"/>
      <c r="DI237" s="182"/>
      <c r="DJ237" s="182"/>
      <c r="DK237" s="182"/>
    </row>
    <row r="238" spans="1:115" ht="30" customHeight="1" x14ac:dyDescent="0.25">
      <c r="A238" s="189" t="s">
        <v>881</v>
      </c>
      <c r="B238" s="182">
        <v>23.629999160766602</v>
      </c>
      <c r="C238" s="211">
        <v>24.03</v>
      </c>
      <c r="D238" s="211"/>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c r="AV238" s="182"/>
      <c r="AW238" s="182"/>
      <c r="AX238" s="182"/>
      <c r="AY238" s="182"/>
      <c r="AZ238" s="182"/>
      <c r="BA238" s="182"/>
      <c r="BB238" s="182"/>
      <c r="BC238" s="182"/>
      <c r="BD238" s="182"/>
      <c r="BE238" s="182"/>
      <c r="BF238" s="182"/>
      <c r="BG238" s="182"/>
      <c r="BH238" s="182"/>
      <c r="BI238" s="182"/>
      <c r="BJ238" s="182"/>
      <c r="BK238" s="182"/>
      <c r="BL238" s="182"/>
      <c r="BM238" s="182"/>
      <c r="BN238" s="182"/>
      <c r="BO238" s="182"/>
      <c r="BP238" s="182"/>
      <c r="BQ238" s="182"/>
      <c r="BR238" s="182"/>
      <c r="BS238" s="182"/>
      <c r="BT238" s="182"/>
      <c r="BU238" s="182"/>
      <c r="BV238" s="182"/>
      <c r="BW238" s="182"/>
      <c r="BX238" s="182"/>
      <c r="BY238" s="182"/>
      <c r="BZ238" s="182"/>
      <c r="CA238" s="182"/>
      <c r="CB238" s="182"/>
      <c r="CC238" s="182"/>
      <c r="CD238" s="182"/>
      <c r="CE238" s="182"/>
      <c r="CF238" s="182"/>
      <c r="CG238" s="182"/>
      <c r="CH238" s="182"/>
      <c r="CI238" s="182"/>
      <c r="CJ238" s="182"/>
      <c r="CK238" s="182"/>
      <c r="CL238" s="182"/>
      <c r="CM238" s="182"/>
      <c r="CN238" s="182"/>
      <c r="CO238" s="182"/>
      <c r="CP238" s="182"/>
      <c r="CQ238" s="182"/>
      <c r="CR238" s="182"/>
      <c r="CS238" s="182"/>
      <c r="CT238" s="182"/>
      <c r="CU238" s="182"/>
      <c r="CV238" s="182"/>
      <c r="CW238" s="182"/>
      <c r="CX238" s="182"/>
      <c r="CY238" s="182"/>
      <c r="CZ238" s="182"/>
      <c r="DA238" s="182"/>
      <c r="DB238" s="182"/>
      <c r="DC238" s="182"/>
      <c r="DD238" s="182"/>
      <c r="DE238" s="182"/>
      <c r="DF238" s="182"/>
      <c r="DG238" s="182"/>
      <c r="DH238" s="182"/>
      <c r="DI238" s="182"/>
      <c r="DJ238" s="182"/>
      <c r="DK238" s="182"/>
    </row>
    <row r="239" spans="1:115" ht="30" customHeight="1" x14ac:dyDescent="0.25">
      <c r="A239" s="189" t="s">
        <v>676</v>
      </c>
      <c r="B239" s="182">
        <v>91.879997253417969</v>
      </c>
      <c r="C239" s="211">
        <v>91.92</v>
      </c>
      <c r="D239" s="211"/>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c r="AV239" s="182"/>
      <c r="AW239" s="182"/>
      <c r="AX239" s="182"/>
      <c r="AY239" s="182"/>
      <c r="AZ239" s="182"/>
      <c r="BA239" s="182"/>
      <c r="BB239" s="182"/>
      <c r="BC239" s="182"/>
      <c r="BD239" s="182"/>
      <c r="BE239" s="182"/>
      <c r="BF239" s="182"/>
      <c r="BG239" s="182"/>
      <c r="BH239" s="182"/>
      <c r="BI239" s="182"/>
      <c r="BJ239" s="182"/>
      <c r="BK239" s="182"/>
      <c r="BL239" s="182"/>
      <c r="BM239" s="182"/>
      <c r="BN239" s="182"/>
      <c r="BO239" s="182"/>
      <c r="BP239" s="182"/>
      <c r="BQ239" s="182"/>
      <c r="BR239" s="182"/>
      <c r="BS239" s="182"/>
      <c r="BT239" s="182"/>
      <c r="BU239" s="182"/>
      <c r="BV239" s="182"/>
      <c r="BW239" s="182"/>
      <c r="BX239" s="182"/>
      <c r="BY239" s="182"/>
      <c r="BZ239" s="182"/>
      <c r="CA239" s="182"/>
      <c r="CB239" s="182"/>
      <c r="CC239" s="182"/>
      <c r="CD239" s="182"/>
      <c r="CE239" s="182"/>
      <c r="CF239" s="182"/>
      <c r="CG239" s="182"/>
      <c r="CH239" s="182"/>
      <c r="CI239" s="182"/>
      <c r="CJ239" s="182"/>
      <c r="CK239" s="182"/>
      <c r="CL239" s="182"/>
      <c r="CM239" s="182"/>
      <c r="CN239" s="182"/>
      <c r="CO239" s="182"/>
      <c r="CP239" s="182"/>
      <c r="CQ239" s="182"/>
      <c r="CR239" s="182"/>
      <c r="CS239" s="182"/>
      <c r="CT239" s="182"/>
      <c r="CU239" s="182"/>
      <c r="CV239" s="182"/>
      <c r="CW239" s="182"/>
      <c r="CX239" s="182"/>
      <c r="CY239" s="182"/>
      <c r="CZ239" s="182"/>
      <c r="DA239" s="182"/>
      <c r="DB239" s="182"/>
      <c r="DC239" s="182"/>
      <c r="DD239" s="182"/>
      <c r="DE239" s="182"/>
      <c r="DF239" s="182"/>
      <c r="DG239" s="182"/>
      <c r="DH239" s="182"/>
      <c r="DI239" s="182"/>
      <c r="DJ239" s="182"/>
      <c r="DK239" s="182"/>
    </row>
    <row r="240" spans="1:115" ht="30" customHeight="1" x14ac:dyDescent="0.25">
      <c r="A240" s="189" t="s">
        <v>678</v>
      </c>
      <c r="B240" s="182">
        <v>97.370002746582031</v>
      </c>
      <c r="C240" s="211">
        <v>97.9</v>
      </c>
      <c r="D240" s="211"/>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c r="AV240" s="182"/>
      <c r="AW240" s="182"/>
      <c r="AX240" s="182"/>
      <c r="AY240" s="182"/>
      <c r="AZ240" s="182"/>
      <c r="BA240" s="182"/>
      <c r="BB240" s="182"/>
      <c r="BC240" s="182"/>
      <c r="BD240" s="182"/>
      <c r="BE240" s="182"/>
      <c r="BF240" s="182"/>
      <c r="BG240" s="182"/>
      <c r="BH240" s="182"/>
      <c r="BI240" s="182"/>
      <c r="BJ240" s="182"/>
      <c r="BK240" s="182"/>
      <c r="BL240" s="182"/>
      <c r="BM240" s="182"/>
      <c r="BN240" s="182"/>
      <c r="BO240" s="182"/>
      <c r="BP240" s="182"/>
      <c r="BQ240" s="182"/>
      <c r="BR240" s="182"/>
      <c r="BS240" s="182"/>
      <c r="BT240" s="182"/>
      <c r="BU240" s="182"/>
      <c r="BV240" s="182"/>
      <c r="BW240" s="182"/>
      <c r="BX240" s="182"/>
      <c r="BY240" s="182"/>
      <c r="BZ240" s="182"/>
      <c r="CA240" s="182"/>
      <c r="CB240" s="182"/>
      <c r="CC240" s="182"/>
      <c r="CD240" s="182"/>
      <c r="CE240" s="182"/>
      <c r="CF240" s="182"/>
      <c r="CG240" s="182"/>
      <c r="CH240" s="182"/>
      <c r="CI240" s="182"/>
      <c r="CJ240" s="182"/>
      <c r="CK240" s="182"/>
      <c r="CL240" s="182"/>
      <c r="CM240" s="182"/>
      <c r="CN240" s="182"/>
      <c r="CO240" s="182"/>
      <c r="CP240" s="182"/>
      <c r="CQ240" s="182"/>
      <c r="CR240" s="182"/>
      <c r="CS240" s="182"/>
      <c r="CT240" s="182"/>
      <c r="CU240" s="182"/>
      <c r="CV240" s="182"/>
      <c r="CW240" s="182"/>
      <c r="CX240" s="182"/>
      <c r="CY240" s="182"/>
      <c r="CZ240" s="182"/>
      <c r="DA240" s="182"/>
      <c r="DB240" s="182"/>
      <c r="DC240" s="182"/>
      <c r="DD240" s="182"/>
      <c r="DE240" s="182"/>
      <c r="DF240" s="182"/>
      <c r="DG240" s="182"/>
      <c r="DH240" s="182"/>
      <c r="DI240" s="182"/>
      <c r="DJ240" s="182"/>
      <c r="DK240" s="182"/>
    </row>
    <row r="241" spans="1:115" ht="30" customHeight="1" x14ac:dyDescent="0.25">
      <c r="A241" s="189" t="s">
        <v>907</v>
      </c>
      <c r="B241" s="182">
        <v>0.18999999761581421</v>
      </c>
      <c r="C241" s="211">
        <v>0.2</v>
      </c>
      <c r="D241" s="211"/>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c r="AV241" s="182"/>
      <c r="AW241" s="182"/>
      <c r="AX241" s="182"/>
      <c r="AY241" s="182"/>
      <c r="AZ241" s="182"/>
      <c r="BA241" s="182"/>
      <c r="BB241" s="182"/>
      <c r="BC241" s="182"/>
      <c r="BD241" s="182"/>
      <c r="BE241" s="182"/>
      <c r="BF241" s="182"/>
      <c r="BG241" s="182"/>
      <c r="BH241" s="182"/>
      <c r="BI241" s="182"/>
      <c r="BJ241" s="182"/>
      <c r="BK241" s="182"/>
      <c r="BL241" s="182"/>
      <c r="BM241" s="182"/>
      <c r="BN241" s="182"/>
      <c r="BO241" s="182"/>
      <c r="BP241" s="182"/>
      <c r="BQ241" s="182"/>
      <c r="BR241" s="182"/>
      <c r="BS241" s="182"/>
      <c r="BT241" s="182"/>
      <c r="BU241" s="182"/>
      <c r="BV241" s="182"/>
      <c r="BW241" s="182"/>
      <c r="BX241" s="182"/>
      <c r="BY241" s="182"/>
      <c r="BZ241" s="182"/>
      <c r="CA241" s="182"/>
      <c r="CB241" s="182"/>
      <c r="CC241" s="182"/>
      <c r="CD241" s="182"/>
      <c r="CE241" s="182"/>
      <c r="CF241" s="182"/>
      <c r="CG241" s="182"/>
      <c r="CH241" s="182"/>
      <c r="CI241" s="182"/>
      <c r="CJ241" s="182"/>
      <c r="CK241" s="182"/>
      <c r="CL241" s="182"/>
      <c r="CM241" s="182"/>
      <c r="CN241" s="182"/>
      <c r="CO241" s="182"/>
      <c r="CP241" s="182"/>
      <c r="CQ241" s="182"/>
      <c r="CR241" s="182"/>
      <c r="CS241" s="182"/>
      <c r="CT241" s="182"/>
      <c r="CU241" s="182"/>
      <c r="CV241" s="182"/>
      <c r="CW241" s="182"/>
      <c r="CX241" s="182"/>
      <c r="CY241" s="182"/>
      <c r="CZ241" s="182"/>
      <c r="DA241" s="182"/>
      <c r="DB241" s="182"/>
      <c r="DC241" s="182"/>
      <c r="DD241" s="182"/>
      <c r="DE241" s="182"/>
      <c r="DF241" s="182"/>
      <c r="DG241" s="182"/>
      <c r="DH241" s="182"/>
      <c r="DI241" s="182"/>
      <c r="DJ241" s="182"/>
      <c r="DK241" s="182"/>
    </row>
    <row r="242" spans="1:115" ht="30" customHeight="1" x14ac:dyDescent="0.25">
      <c r="A242" s="189" t="s">
        <v>680</v>
      </c>
      <c r="B242" s="182">
        <v>23.629999160766602</v>
      </c>
      <c r="C242" s="211">
        <v>23.16</v>
      </c>
      <c r="D242" s="211"/>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c r="AV242" s="182"/>
      <c r="AW242" s="182"/>
      <c r="AX242" s="182"/>
      <c r="AY242" s="182"/>
      <c r="AZ242" s="182"/>
      <c r="BA242" s="182"/>
      <c r="BB242" s="182"/>
      <c r="BC242" s="182"/>
      <c r="BD242" s="182"/>
      <c r="BE242" s="182"/>
      <c r="BF242" s="182"/>
      <c r="BG242" s="182"/>
      <c r="BH242" s="182"/>
      <c r="BI242" s="182"/>
      <c r="BJ242" s="182"/>
      <c r="BK242" s="182"/>
      <c r="BL242" s="182"/>
      <c r="BM242" s="182"/>
      <c r="BN242" s="182"/>
      <c r="BO242" s="182"/>
      <c r="BP242" s="182"/>
      <c r="BQ242" s="182"/>
      <c r="BR242" s="182"/>
      <c r="BS242" s="182"/>
      <c r="BT242" s="182"/>
      <c r="BU242" s="182"/>
      <c r="BV242" s="182"/>
      <c r="BW242" s="182"/>
      <c r="BX242" s="182"/>
      <c r="BY242" s="182"/>
      <c r="BZ242" s="182"/>
      <c r="CA242" s="182"/>
      <c r="CB242" s="182"/>
      <c r="CC242" s="182"/>
      <c r="CD242" s="182"/>
      <c r="CE242" s="182"/>
      <c r="CF242" s="182"/>
      <c r="CG242" s="182"/>
      <c r="CH242" s="182"/>
      <c r="CI242" s="182"/>
      <c r="CJ242" s="182"/>
      <c r="CK242" s="182"/>
      <c r="CL242" s="182"/>
      <c r="CM242" s="182"/>
      <c r="CN242" s="182"/>
      <c r="CO242" s="182"/>
      <c r="CP242" s="182"/>
      <c r="CQ242" s="182"/>
      <c r="CR242" s="182"/>
      <c r="CS242" s="182"/>
      <c r="CT242" s="182"/>
      <c r="CU242" s="182"/>
      <c r="CV242" s="182"/>
      <c r="CW242" s="182"/>
      <c r="CX242" s="182"/>
      <c r="CY242" s="182"/>
      <c r="CZ242" s="182"/>
      <c r="DA242" s="182"/>
      <c r="DB242" s="182"/>
      <c r="DC242" s="182"/>
      <c r="DD242" s="182"/>
      <c r="DE242" s="182"/>
      <c r="DF242" s="182"/>
      <c r="DG242" s="182"/>
      <c r="DH242" s="182"/>
      <c r="DI242" s="182"/>
      <c r="DJ242" s="182"/>
      <c r="DK242" s="182"/>
    </row>
    <row r="243" spans="1:115" ht="30" customHeight="1" x14ac:dyDescent="0.25">
      <c r="A243" s="189" t="s">
        <v>682</v>
      </c>
      <c r="B243" s="182">
        <v>29.020000457763672</v>
      </c>
      <c r="C243" s="211">
        <v>28.99</v>
      </c>
      <c r="D243" s="211"/>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c r="AV243" s="182"/>
      <c r="AW243" s="182"/>
      <c r="AX243" s="182"/>
      <c r="AY243" s="182"/>
      <c r="AZ243" s="182"/>
      <c r="BA243" s="182"/>
      <c r="BB243" s="182"/>
      <c r="BC243" s="182"/>
      <c r="BD243" s="182"/>
      <c r="BE243" s="182"/>
      <c r="BF243" s="182"/>
      <c r="BG243" s="182"/>
      <c r="BH243" s="182"/>
      <c r="BI243" s="182"/>
      <c r="BJ243" s="182"/>
      <c r="BK243" s="182"/>
      <c r="BL243" s="182"/>
      <c r="BM243" s="182"/>
      <c r="BN243" s="182"/>
      <c r="BO243" s="182"/>
      <c r="BP243" s="182"/>
      <c r="BQ243" s="182"/>
      <c r="BR243" s="182"/>
      <c r="BS243" s="182"/>
      <c r="BT243" s="182"/>
      <c r="BU243" s="182"/>
      <c r="BV243" s="182"/>
      <c r="BW243" s="182"/>
      <c r="BX243" s="182"/>
      <c r="BY243" s="182"/>
      <c r="BZ243" s="182"/>
      <c r="CA243" s="182"/>
      <c r="CB243" s="182"/>
      <c r="CC243" s="182"/>
      <c r="CD243" s="182"/>
      <c r="CE243" s="182"/>
      <c r="CF243" s="182"/>
      <c r="CG243" s="182"/>
      <c r="CH243" s="182"/>
      <c r="CI243" s="182"/>
      <c r="CJ243" s="182"/>
      <c r="CK243" s="182"/>
      <c r="CL243" s="182"/>
      <c r="CM243" s="182"/>
      <c r="CN243" s="182"/>
      <c r="CO243" s="182"/>
      <c r="CP243" s="182"/>
      <c r="CQ243" s="182"/>
      <c r="CR243" s="182"/>
      <c r="CS243" s="182"/>
      <c r="CT243" s="182"/>
      <c r="CU243" s="182"/>
      <c r="CV243" s="182"/>
      <c r="CW243" s="182"/>
      <c r="CX243" s="182"/>
      <c r="CY243" s="182"/>
      <c r="CZ243" s="182"/>
      <c r="DA243" s="182"/>
      <c r="DB243" s="182"/>
      <c r="DC243" s="182"/>
      <c r="DD243" s="182"/>
      <c r="DE243" s="182"/>
      <c r="DF243" s="182"/>
      <c r="DG243" s="182"/>
      <c r="DH243" s="182"/>
      <c r="DI243" s="182"/>
      <c r="DJ243" s="182"/>
      <c r="DK243" s="182"/>
    </row>
    <row r="244" spans="1:115" ht="30" customHeight="1" x14ac:dyDescent="0.25">
      <c r="A244" s="189" t="s">
        <v>684</v>
      </c>
      <c r="B244" s="182">
        <v>17.790000915527344</v>
      </c>
      <c r="C244" s="211">
        <v>17.829999999999998</v>
      </c>
      <c r="D244" s="211"/>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c r="AV244" s="182"/>
      <c r="AW244" s="182"/>
      <c r="AX244" s="182"/>
      <c r="AY244" s="182"/>
      <c r="AZ244" s="182"/>
      <c r="BA244" s="182"/>
      <c r="BB244" s="182"/>
      <c r="BC244" s="182"/>
      <c r="BD244" s="182"/>
      <c r="BE244" s="182"/>
      <c r="BF244" s="182"/>
      <c r="BG244" s="182"/>
      <c r="BH244" s="182"/>
      <c r="BI244" s="182"/>
      <c r="BJ244" s="182"/>
      <c r="BK244" s="182"/>
      <c r="BL244" s="182"/>
      <c r="BM244" s="182"/>
      <c r="BN244" s="182"/>
      <c r="BO244" s="182"/>
      <c r="BP244" s="182"/>
      <c r="BQ244" s="182"/>
      <c r="BR244" s="182"/>
      <c r="BS244" s="182"/>
      <c r="BT244" s="182"/>
      <c r="BU244" s="182"/>
      <c r="BV244" s="182"/>
      <c r="BW244" s="182"/>
      <c r="BX244" s="182"/>
      <c r="BY244" s="182"/>
      <c r="BZ244" s="182"/>
      <c r="CA244" s="182"/>
      <c r="CB244" s="182"/>
      <c r="CC244" s="182"/>
      <c r="CD244" s="182"/>
      <c r="CE244" s="182"/>
      <c r="CF244" s="182"/>
      <c r="CG244" s="182"/>
      <c r="CH244" s="182"/>
      <c r="CI244" s="182"/>
      <c r="CJ244" s="182"/>
      <c r="CK244" s="182"/>
      <c r="CL244" s="182"/>
      <c r="CM244" s="182"/>
      <c r="CN244" s="182"/>
      <c r="CO244" s="182"/>
      <c r="CP244" s="182"/>
      <c r="CQ244" s="182"/>
      <c r="CR244" s="182"/>
      <c r="CS244" s="182"/>
      <c r="CT244" s="182"/>
      <c r="CU244" s="182"/>
      <c r="CV244" s="182"/>
      <c r="CW244" s="182"/>
      <c r="CX244" s="182"/>
      <c r="CY244" s="182"/>
      <c r="CZ244" s="182"/>
      <c r="DA244" s="182"/>
      <c r="DB244" s="182"/>
      <c r="DC244" s="182"/>
      <c r="DD244" s="182"/>
      <c r="DE244" s="182"/>
      <c r="DF244" s="182"/>
      <c r="DG244" s="182"/>
      <c r="DH244" s="182"/>
      <c r="DI244" s="182"/>
      <c r="DJ244" s="182"/>
      <c r="DK244" s="182"/>
    </row>
    <row r="245" spans="1:115" ht="30" customHeight="1" x14ac:dyDescent="0.25">
      <c r="A245" s="189" t="s">
        <v>237</v>
      </c>
      <c r="B245" s="182">
        <v>330</v>
      </c>
      <c r="C245" s="211">
        <v>335.6</v>
      </c>
      <c r="D245" s="211"/>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c r="AV245" s="182"/>
      <c r="AW245" s="182"/>
      <c r="AX245" s="182"/>
      <c r="AY245" s="182"/>
      <c r="AZ245" s="182"/>
      <c r="BA245" s="182"/>
      <c r="BB245" s="182"/>
      <c r="BC245" s="182"/>
      <c r="BD245" s="182"/>
      <c r="BE245" s="182"/>
      <c r="BF245" s="182"/>
      <c r="BG245" s="182"/>
      <c r="BH245" s="182"/>
      <c r="BI245" s="182"/>
      <c r="BJ245" s="182"/>
      <c r="BK245" s="182"/>
      <c r="BL245" s="182"/>
      <c r="BM245" s="182"/>
      <c r="BN245" s="182"/>
      <c r="BO245" s="182"/>
      <c r="BP245" s="182"/>
      <c r="BQ245" s="182"/>
      <c r="BR245" s="182"/>
      <c r="BS245" s="182"/>
      <c r="BT245" s="182"/>
      <c r="BU245" s="182"/>
      <c r="BV245" s="182"/>
      <c r="BW245" s="182"/>
      <c r="BX245" s="182"/>
      <c r="BY245" s="182"/>
      <c r="BZ245" s="182"/>
      <c r="CA245" s="182"/>
      <c r="CB245" s="182"/>
      <c r="CC245" s="182"/>
      <c r="CD245" s="182"/>
      <c r="CE245" s="182"/>
      <c r="CF245" s="182"/>
      <c r="CG245" s="182"/>
      <c r="CH245" s="182"/>
      <c r="CI245" s="182"/>
      <c r="CJ245" s="182"/>
      <c r="CK245" s="182"/>
      <c r="CL245" s="182"/>
      <c r="CM245" s="182"/>
      <c r="CN245" s="182"/>
      <c r="CO245" s="182"/>
      <c r="CP245" s="182"/>
      <c r="CQ245" s="182"/>
      <c r="CR245" s="182"/>
      <c r="CS245" s="182"/>
      <c r="CT245" s="182"/>
      <c r="CU245" s="182"/>
      <c r="CV245" s="182"/>
      <c r="CW245" s="182"/>
      <c r="CX245" s="182"/>
      <c r="CY245" s="182"/>
      <c r="CZ245" s="182"/>
      <c r="DA245" s="182"/>
      <c r="DB245" s="182"/>
      <c r="DC245" s="182"/>
      <c r="DD245" s="182"/>
      <c r="DE245" s="182"/>
      <c r="DF245" s="182"/>
      <c r="DG245" s="182"/>
      <c r="DH245" s="182"/>
      <c r="DI245" s="182"/>
      <c r="DJ245" s="182"/>
      <c r="DK245" s="182"/>
    </row>
    <row r="246" spans="1:115" ht="30" customHeight="1" x14ac:dyDescent="0.25">
      <c r="A246" s="189" t="s">
        <v>687</v>
      </c>
      <c r="B246" s="182">
        <v>69.120002746582031</v>
      </c>
      <c r="C246" s="211">
        <v>69.180000000000007</v>
      </c>
      <c r="D246" s="211"/>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c r="AV246" s="182"/>
      <c r="AW246" s="182"/>
      <c r="AX246" s="182"/>
      <c r="AY246" s="182"/>
      <c r="AZ246" s="182"/>
      <c r="BA246" s="182"/>
      <c r="BB246" s="182"/>
      <c r="BC246" s="182"/>
      <c r="BD246" s="182"/>
      <c r="BE246" s="182"/>
      <c r="BF246" s="182"/>
      <c r="BG246" s="182"/>
      <c r="BH246" s="182"/>
      <c r="BI246" s="182"/>
      <c r="BJ246" s="182"/>
      <c r="BK246" s="182"/>
      <c r="BL246" s="182"/>
      <c r="BM246" s="182"/>
      <c r="BN246" s="182"/>
      <c r="BO246" s="182"/>
      <c r="BP246" s="182"/>
      <c r="BQ246" s="182"/>
      <c r="BR246" s="182"/>
      <c r="BS246" s="182"/>
      <c r="BT246" s="182"/>
      <c r="BU246" s="182"/>
      <c r="BV246" s="182"/>
      <c r="BW246" s="182"/>
      <c r="BX246" s="182"/>
      <c r="BY246" s="182"/>
      <c r="BZ246" s="182"/>
      <c r="CA246" s="182"/>
      <c r="CB246" s="182"/>
      <c r="CC246" s="182"/>
      <c r="CD246" s="182"/>
      <c r="CE246" s="182"/>
      <c r="CF246" s="182"/>
      <c r="CG246" s="182"/>
      <c r="CH246" s="182"/>
      <c r="CI246" s="182"/>
      <c r="CJ246" s="182"/>
      <c r="CK246" s="182"/>
      <c r="CL246" s="182"/>
      <c r="CM246" s="182"/>
      <c r="CN246" s="182"/>
      <c r="CO246" s="182"/>
      <c r="CP246" s="182"/>
      <c r="CQ246" s="182"/>
      <c r="CR246" s="182"/>
      <c r="CS246" s="182"/>
      <c r="CT246" s="182"/>
      <c r="CU246" s="182"/>
      <c r="CV246" s="182"/>
      <c r="CW246" s="182"/>
      <c r="CX246" s="182"/>
      <c r="CY246" s="182"/>
      <c r="CZ246" s="182"/>
      <c r="DA246" s="182"/>
      <c r="DB246" s="182"/>
      <c r="DC246" s="182"/>
      <c r="DD246" s="182"/>
      <c r="DE246" s="182"/>
      <c r="DF246" s="182"/>
      <c r="DG246" s="182"/>
      <c r="DH246" s="182"/>
      <c r="DI246" s="182"/>
      <c r="DJ246" s="182"/>
      <c r="DK246" s="182"/>
    </row>
    <row r="247" spans="1:115" ht="30" customHeight="1" x14ac:dyDescent="0.25">
      <c r="A247" s="189" t="s">
        <v>689</v>
      </c>
      <c r="B247" s="182">
        <v>18.440000534057617</v>
      </c>
      <c r="C247" s="211">
        <v>18.690000000000001</v>
      </c>
      <c r="D247" s="211"/>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c r="AV247" s="182"/>
      <c r="AW247" s="182"/>
      <c r="AX247" s="182"/>
      <c r="AY247" s="182"/>
      <c r="AZ247" s="182"/>
      <c r="BA247" s="182"/>
      <c r="BB247" s="182"/>
      <c r="BC247" s="182"/>
      <c r="BD247" s="182"/>
      <c r="BE247" s="182"/>
      <c r="BF247" s="182"/>
      <c r="BG247" s="182"/>
      <c r="BH247" s="182"/>
      <c r="BI247" s="182"/>
      <c r="BJ247" s="182"/>
      <c r="BK247" s="182"/>
      <c r="BL247" s="182"/>
      <c r="BM247" s="182"/>
      <c r="BN247" s="182"/>
      <c r="BO247" s="182"/>
      <c r="BP247" s="182"/>
      <c r="BQ247" s="182"/>
      <c r="BR247" s="182"/>
      <c r="BS247" s="182"/>
      <c r="BT247" s="182"/>
      <c r="BU247" s="182"/>
      <c r="BV247" s="182"/>
      <c r="BW247" s="182"/>
      <c r="BX247" s="182"/>
      <c r="BY247" s="182"/>
      <c r="BZ247" s="182"/>
      <c r="CA247" s="182"/>
      <c r="CB247" s="182"/>
      <c r="CC247" s="182"/>
      <c r="CD247" s="182"/>
      <c r="CE247" s="182"/>
      <c r="CF247" s="182"/>
      <c r="CG247" s="182"/>
      <c r="CH247" s="182"/>
      <c r="CI247" s="182"/>
      <c r="CJ247" s="182"/>
      <c r="CK247" s="182"/>
      <c r="CL247" s="182"/>
      <c r="CM247" s="182"/>
      <c r="CN247" s="182"/>
      <c r="CO247" s="182"/>
      <c r="CP247" s="182"/>
      <c r="CQ247" s="182"/>
      <c r="CR247" s="182"/>
      <c r="CS247" s="182"/>
      <c r="CT247" s="182"/>
      <c r="CU247" s="182"/>
      <c r="CV247" s="182"/>
      <c r="CW247" s="182"/>
      <c r="CX247" s="182"/>
      <c r="CY247" s="182"/>
      <c r="CZ247" s="182"/>
      <c r="DA247" s="182"/>
      <c r="DB247" s="182"/>
      <c r="DC247" s="182"/>
      <c r="DD247" s="182"/>
      <c r="DE247" s="182"/>
      <c r="DF247" s="182"/>
      <c r="DG247" s="182"/>
      <c r="DH247" s="182"/>
      <c r="DI247" s="182"/>
      <c r="DJ247" s="182"/>
      <c r="DK247" s="182"/>
    </row>
    <row r="248" spans="1:115" ht="30" customHeight="1" x14ac:dyDescent="0.25">
      <c r="A248" s="189" t="s">
        <v>691</v>
      </c>
      <c r="B248" s="182">
        <v>60.349998474121094</v>
      </c>
      <c r="C248" s="211">
        <v>60.1</v>
      </c>
      <c r="D248" s="211"/>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c r="AV248" s="182"/>
      <c r="AW248" s="182"/>
      <c r="AX248" s="182"/>
      <c r="AY248" s="182"/>
      <c r="AZ248" s="182"/>
      <c r="BA248" s="182"/>
      <c r="BB248" s="182"/>
      <c r="BC248" s="182"/>
      <c r="BD248" s="182"/>
      <c r="BE248" s="182"/>
      <c r="BF248" s="182"/>
      <c r="BG248" s="182"/>
      <c r="BH248" s="182"/>
      <c r="BI248" s="182"/>
      <c r="BJ248" s="182"/>
      <c r="BK248" s="182"/>
      <c r="BL248" s="182"/>
      <c r="BM248" s="182"/>
      <c r="BN248" s="182"/>
      <c r="BO248" s="182"/>
      <c r="BP248" s="182"/>
      <c r="BQ248" s="182"/>
      <c r="BR248" s="182"/>
      <c r="BS248" s="182"/>
      <c r="BT248" s="182"/>
      <c r="BU248" s="182"/>
      <c r="BV248" s="182"/>
      <c r="BW248" s="182"/>
      <c r="BX248" s="182"/>
      <c r="BY248" s="182"/>
      <c r="BZ248" s="182"/>
      <c r="CA248" s="182"/>
      <c r="CB248" s="182"/>
      <c r="CC248" s="182"/>
      <c r="CD248" s="182"/>
      <c r="CE248" s="182"/>
      <c r="CF248" s="182"/>
      <c r="CG248" s="182"/>
      <c r="CH248" s="182"/>
      <c r="CI248" s="182"/>
      <c r="CJ248" s="182"/>
      <c r="CK248" s="182"/>
      <c r="CL248" s="182"/>
      <c r="CM248" s="182"/>
      <c r="CN248" s="182"/>
      <c r="CO248" s="182"/>
      <c r="CP248" s="182"/>
      <c r="CQ248" s="182"/>
      <c r="CR248" s="182"/>
      <c r="CS248" s="182"/>
      <c r="CT248" s="182"/>
      <c r="CU248" s="182"/>
      <c r="CV248" s="182"/>
      <c r="CW248" s="182"/>
      <c r="CX248" s="182"/>
      <c r="CY248" s="182"/>
      <c r="CZ248" s="182"/>
      <c r="DA248" s="182"/>
      <c r="DB248" s="182"/>
      <c r="DC248" s="182"/>
      <c r="DD248" s="182"/>
      <c r="DE248" s="182"/>
      <c r="DF248" s="182"/>
      <c r="DG248" s="182"/>
      <c r="DH248" s="182"/>
      <c r="DI248" s="182"/>
      <c r="DJ248" s="182"/>
      <c r="DK248" s="182"/>
    </row>
    <row r="249" spans="1:115" ht="30" customHeight="1" x14ac:dyDescent="0.25">
      <c r="A249" s="189" t="s">
        <v>693</v>
      </c>
      <c r="B249" s="182">
        <v>21.549999237060547</v>
      </c>
      <c r="C249" s="211">
        <v>21.55</v>
      </c>
      <c r="D249" s="211"/>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c r="AV249" s="182"/>
      <c r="AW249" s="182"/>
      <c r="AX249" s="182"/>
      <c r="AY249" s="182"/>
      <c r="AZ249" s="182"/>
      <c r="BA249" s="182"/>
      <c r="BB249" s="182"/>
      <c r="BC249" s="182"/>
      <c r="BD249" s="182"/>
      <c r="BE249" s="182"/>
      <c r="BF249" s="182"/>
      <c r="BG249" s="182"/>
      <c r="BH249" s="182"/>
      <c r="BI249" s="182"/>
      <c r="BJ249" s="182"/>
      <c r="BK249" s="182"/>
      <c r="BL249" s="182"/>
      <c r="BM249" s="182"/>
      <c r="BN249" s="182"/>
      <c r="BO249" s="182"/>
      <c r="BP249" s="182"/>
      <c r="BQ249" s="182"/>
      <c r="BR249" s="182"/>
      <c r="BS249" s="182"/>
      <c r="BT249" s="182"/>
      <c r="BU249" s="182"/>
      <c r="BV249" s="182"/>
      <c r="BW249" s="182"/>
      <c r="BX249" s="182"/>
      <c r="BY249" s="182"/>
      <c r="BZ249" s="182"/>
      <c r="CA249" s="182"/>
      <c r="CB249" s="182"/>
      <c r="CC249" s="182"/>
      <c r="CD249" s="182"/>
      <c r="CE249" s="182"/>
      <c r="CF249" s="182"/>
      <c r="CG249" s="182"/>
      <c r="CH249" s="182"/>
      <c r="CI249" s="182"/>
      <c r="CJ249" s="182"/>
      <c r="CK249" s="182"/>
      <c r="CL249" s="182"/>
      <c r="CM249" s="182"/>
      <c r="CN249" s="182"/>
      <c r="CO249" s="182"/>
      <c r="CP249" s="182"/>
      <c r="CQ249" s="182"/>
      <c r="CR249" s="182"/>
      <c r="CS249" s="182"/>
      <c r="CT249" s="182"/>
      <c r="CU249" s="182"/>
      <c r="CV249" s="182"/>
      <c r="CW249" s="182"/>
      <c r="CX249" s="182"/>
      <c r="CY249" s="182"/>
      <c r="CZ249" s="182"/>
      <c r="DA249" s="182"/>
      <c r="DB249" s="182"/>
      <c r="DC249" s="182"/>
      <c r="DD249" s="182"/>
      <c r="DE249" s="182"/>
      <c r="DF249" s="182"/>
      <c r="DG249" s="182"/>
      <c r="DH249" s="182"/>
      <c r="DI249" s="182"/>
      <c r="DJ249" s="182"/>
      <c r="DK249" s="182"/>
    </row>
    <row r="250" spans="1:115" ht="30" customHeight="1" x14ac:dyDescent="0.25">
      <c r="A250" s="189" t="s">
        <v>695</v>
      </c>
      <c r="B250" s="182">
        <v>26.25</v>
      </c>
      <c r="C250" s="211">
        <v>26.7</v>
      </c>
      <c r="D250" s="211"/>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c r="AV250" s="182"/>
      <c r="AW250" s="182"/>
      <c r="AX250" s="182"/>
      <c r="AY250" s="182"/>
      <c r="AZ250" s="182"/>
      <c r="BA250" s="182"/>
      <c r="BB250" s="182"/>
      <c r="BC250" s="182"/>
      <c r="BD250" s="182"/>
      <c r="BE250" s="182"/>
      <c r="BF250" s="182"/>
      <c r="BG250" s="182"/>
      <c r="BH250" s="182"/>
      <c r="BI250" s="182"/>
      <c r="BJ250" s="182"/>
      <c r="BK250" s="182"/>
      <c r="BL250" s="182"/>
      <c r="BM250" s="182"/>
      <c r="BN250" s="182"/>
      <c r="BO250" s="182"/>
      <c r="BP250" s="182"/>
      <c r="BQ250" s="182"/>
      <c r="BR250" s="182"/>
      <c r="BS250" s="182"/>
      <c r="BT250" s="182"/>
      <c r="BU250" s="182"/>
      <c r="BV250" s="182"/>
      <c r="BW250" s="182"/>
      <c r="BX250" s="182"/>
      <c r="BY250" s="182"/>
      <c r="BZ250" s="182"/>
      <c r="CA250" s="182"/>
      <c r="CB250" s="182"/>
      <c r="CC250" s="182"/>
      <c r="CD250" s="182"/>
      <c r="CE250" s="182"/>
      <c r="CF250" s="182"/>
      <c r="CG250" s="182"/>
      <c r="CH250" s="182"/>
      <c r="CI250" s="182"/>
      <c r="CJ250" s="182"/>
      <c r="CK250" s="182"/>
      <c r="CL250" s="182"/>
      <c r="CM250" s="182"/>
      <c r="CN250" s="182"/>
      <c r="CO250" s="182"/>
      <c r="CP250" s="182"/>
      <c r="CQ250" s="182"/>
      <c r="CR250" s="182"/>
      <c r="CS250" s="182"/>
      <c r="CT250" s="182"/>
      <c r="CU250" s="182"/>
      <c r="CV250" s="182"/>
      <c r="CW250" s="182"/>
      <c r="CX250" s="182"/>
      <c r="CY250" s="182"/>
      <c r="CZ250" s="182"/>
      <c r="DA250" s="182"/>
      <c r="DB250" s="182"/>
      <c r="DC250" s="182"/>
      <c r="DD250" s="182"/>
      <c r="DE250" s="182"/>
      <c r="DF250" s="182"/>
      <c r="DG250" s="182"/>
      <c r="DH250" s="182"/>
      <c r="DI250" s="182"/>
      <c r="DJ250" s="182"/>
      <c r="DK250" s="182"/>
    </row>
    <row r="251" spans="1:115" ht="30" customHeight="1" x14ac:dyDescent="0.25">
      <c r="A251" s="189" t="s">
        <v>697</v>
      </c>
      <c r="B251" s="182">
        <v>6.070000171661377</v>
      </c>
      <c r="C251" s="211">
        <v>6.14</v>
      </c>
      <c r="D251" s="211"/>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c r="AV251" s="182"/>
      <c r="AW251" s="182"/>
      <c r="AX251" s="182"/>
      <c r="AY251" s="182"/>
      <c r="AZ251" s="182"/>
      <c r="BA251" s="182"/>
      <c r="BB251" s="182"/>
      <c r="BC251" s="182"/>
      <c r="BD251" s="182"/>
      <c r="BE251" s="182"/>
      <c r="BF251" s="182"/>
      <c r="BG251" s="182"/>
      <c r="BH251" s="182"/>
      <c r="BI251" s="182"/>
      <c r="BJ251" s="182"/>
      <c r="BK251" s="182"/>
      <c r="BL251" s="182"/>
      <c r="BM251" s="182"/>
      <c r="BN251" s="182"/>
      <c r="BO251" s="182"/>
      <c r="BP251" s="182"/>
      <c r="BQ251" s="182"/>
      <c r="BR251" s="182"/>
      <c r="BS251" s="182"/>
      <c r="BT251" s="182"/>
      <c r="BU251" s="182"/>
      <c r="BV251" s="182"/>
      <c r="BW251" s="182"/>
      <c r="BX251" s="182"/>
      <c r="BY251" s="182"/>
      <c r="BZ251" s="182"/>
      <c r="CA251" s="182"/>
      <c r="CB251" s="182"/>
      <c r="CC251" s="182"/>
      <c r="CD251" s="182"/>
      <c r="CE251" s="182"/>
      <c r="CF251" s="182"/>
      <c r="CG251" s="182"/>
      <c r="CH251" s="182"/>
      <c r="CI251" s="182"/>
      <c r="CJ251" s="182"/>
      <c r="CK251" s="182"/>
      <c r="CL251" s="182"/>
      <c r="CM251" s="182"/>
      <c r="CN251" s="182"/>
      <c r="CO251" s="182"/>
      <c r="CP251" s="182"/>
      <c r="CQ251" s="182"/>
      <c r="CR251" s="182"/>
      <c r="CS251" s="182"/>
      <c r="CT251" s="182"/>
      <c r="CU251" s="182"/>
      <c r="CV251" s="182"/>
      <c r="CW251" s="182"/>
      <c r="CX251" s="182"/>
      <c r="CY251" s="182"/>
      <c r="CZ251" s="182"/>
      <c r="DA251" s="182"/>
      <c r="DB251" s="182"/>
      <c r="DC251" s="182"/>
      <c r="DD251" s="182"/>
      <c r="DE251" s="182"/>
      <c r="DF251" s="182"/>
      <c r="DG251" s="182"/>
      <c r="DH251" s="182"/>
      <c r="DI251" s="182"/>
      <c r="DJ251" s="182"/>
      <c r="DK251" s="182"/>
    </row>
    <row r="252" spans="1:115" ht="30" customHeight="1" x14ac:dyDescent="0.25">
      <c r="A252" s="189" t="s">
        <v>699</v>
      </c>
      <c r="B252" s="182">
        <v>18.610000610351563</v>
      </c>
      <c r="C252" s="211">
        <v>19.260000000000002</v>
      </c>
      <c r="D252" s="211"/>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c r="AV252" s="182"/>
      <c r="AW252" s="182"/>
      <c r="AX252" s="182"/>
      <c r="AY252" s="182"/>
      <c r="AZ252" s="182"/>
      <c r="BA252" s="182"/>
      <c r="BB252" s="182"/>
      <c r="BC252" s="182"/>
      <c r="BD252" s="182"/>
      <c r="BE252" s="182"/>
      <c r="BF252" s="182"/>
      <c r="BG252" s="182"/>
      <c r="BH252" s="182"/>
      <c r="BI252" s="182"/>
      <c r="BJ252" s="182"/>
      <c r="BK252" s="182"/>
      <c r="BL252" s="182"/>
      <c r="BM252" s="182"/>
      <c r="BN252" s="182"/>
      <c r="BO252" s="182"/>
      <c r="BP252" s="182"/>
      <c r="BQ252" s="182"/>
      <c r="BR252" s="182"/>
      <c r="BS252" s="182"/>
      <c r="BT252" s="182"/>
      <c r="BU252" s="182"/>
      <c r="BV252" s="182"/>
      <c r="BW252" s="182"/>
      <c r="BX252" s="182"/>
      <c r="BY252" s="182"/>
      <c r="BZ252" s="182"/>
      <c r="CA252" s="182"/>
      <c r="CB252" s="182"/>
      <c r="CC252" s="182"/>
      <c r="CD252" s="182"/>
      <c r="CE252" s="182"/>
      <c r="CF252" s="182"/>
      <c r="CG252" s="182"/>
      <c r="CH252" s="182"/>
      <c r="CI252" s="182"/>
      <c r="CJ252" s="182"/>
      <c r="CK252" s="182"/>
      <c r="CL252" s="182"/>
      <c r="CM252" s="182"/>
      <c r="CN252" s="182"/>
      <c r="CO252" s="182"/>
      <c r="CP252" s="182"/>
      <c r="CQ252" s="182"/>
      <c r="CR252" s="182"/>
      <c r="CS252" s="182"/>
      <c r="CT252" s="182"/>
      <c r="CU252" s="182"/>
      <c r="CV252" s="182"/>
      <c r="CW252" s="182"/>
      <c r="CX252" s="182"/>
      <c r="CY252" s="182"/>
      <c r="CZ252" s="182"/>
      <c r="DA252" s="182"/>
      <c r="DB252" s="182"/>
      <c r="DC252" s="182"/>
      <c r="DD252" s="182"/>
      <c r="DE252" s="182"/>
      <c r="DF252" s="182"/>
      <c r="DG252" s="182"/>
      <c r="DH252" s="182"/>
      <c r="DI252" s="182"/>
      <c r="DJ252" s="182"/>
      <c r="DK252" s="182"/>
    </row>
    <row r="253" spans="1:115" ht="30" customHeight="1" x14ac:dyDescent="0.25">
      <c r="A253" s="189" t="s">
        <v>701</v>
      </c>
      <c r="B253" s="182">
        <v>14.359999656677246</v>
      </c>
      <c r="C253" s="211">
        <v>14.27</v>
      </c>
      <c r="D253" s="211"/>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c r="AV253" s="182"/>
      <c r="AW253" s="182"/>
      <c r="AX253" s="182"/>
      <c r="AY253" s="182"/>
      <c r="AZ253" s="182"/>
      <c r="BA253" s="182"/>
      <c r="BB253" s="182"/>
      <c r="BC253" s="182"/>
      <c r="BD253" s="182"/>
      <c r="BE253" s="182"/>
      <c r="BF253" s="182"/>
      <c r="BG253" s="182"/>
      <c r="BH253" s="182"/>
      <c r="BI253" s="182"/>
      <c r="BJ253" s="182"/>
      <c r="BK253" s="182"/>
      <c r="BL253" s="182"/>
      <c r="BM253" s="182"/>
      <c r="BN253" s="182"/>
      <c r="BO253" s="182"/>
      <c r="BP253" s="182"/>
      <c r="BQ253" s="182"/>
      <c r="BR253" s="182"/>
      <c r="BS253" s="182"/>
      <c r="BT253" s="182"/>
      <c r="BU253" s="182"/>
      <c r="BV253" s="182"/>
      <c r="BW253" s="182"/>
      <c r="BX253" s="182"/>
      <c r="BY253" s="182"/>
      <c r="BZ253" s="182"/>
      <c r="CA253" s="182"/>
      <c r="CB253" s="182"/>
      <c r="CC253" s="182"/>
      <c r="CD253" s="182"/>
      <c r="CE253" s="182"/>
      <c r="CF253" s="182"/>
      <c r="CG253" s="182"/>
      <c r="CH253" s="182"/>
      <c r="CI253" s="182"/>
      <c r="CJ253" s="182"/>
      <c r="CK253" s="182"/>
      <c r="CL253" s="182"/>
      <c r="CM253" s="182"/>
      <c r="CN253" s="182"/>
      <c r="CO253" s="182"/>
      <c r="CP253" s="182"/>
      <c r="CQ253" s="182"/>
      <c r="CR253" s="182"/>
      <c r="CS253" s="182"/>
      <c r="CT253" s="182"/>
      <c r="CU253" s="182"/>
      <c r="CV253" s="182"/>
      <c r="CW253" s="182"/>
      <c r="CX253" s="182"/>
      <c r="CY253" s="182"/>
      <c r="CZ253" s="182"/>
      <c r="DA253" s="182"/>
      <c r="DB253" s="182"/>
      <c r="DC253" s="182"/>
      <c r="DD253" s="182"/>
      <c r="DE253" s="182"/>
      <c r="DF253" s="182"/>
      <c r="DG253" s="182"/>
      <c r="DH253" s="182"/>
      <c r="DI253" s="182"/>
      <c r="DJ253" s="182"/>
      <c r="DK253" s="182"/>
    </row>
    <row r="254" spans="1:115" ht="30" customHeight="1" x14ac:dyDescent="0.25">
      <c r="A254" s="189" t="s">
        <v>703</v>
      </c>
      <c r="B254" s="182">
        <v>611.53997802734375</v>
      </c>
      <c r="C254" s="211">
        <v>613.22</v>
      </c>
      <c r="D254" s="211"/>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c r="AV254" s="182"/>
      <c r="AW254" s="182"/>
      <c r="AX254" s="182"/>
      <c r="AY254" s="182"/>
      <c r="AZ254" s="182"/>
      <c r="BA254" s="182"/>
      <c r="BB254" s="182"/>
      <c r="BC254" s="182"/>
      <c r="BD254" s="182"/>
      <c r="BE254" s="182"/>
      <c r="BF254" s="182"/>
      <c r="BG254" s="182"/>
      <c r="BH254" s="182"/>
      <c r="BI254" s="182"/>
      <c r="BJ254" s="182"/>
      <c r="BK254" s="182"/>
      <c r="BL254" s="182"/>
      <c r="BM254" s="182"/>
      <c r="BN254" s="182"/>
      <c r="BO254" s="182"/>
      <c r="BP254" s="182"/>
      <c r="BQ254" s="182"/>
      <c r="BR254" s="182"/>
      <c r="BS254" s="182"/>
      <c r="BT254" s="182"/>
      <c r="BU254" s="182"/>
      <c r="BV254" s="182"/>
      <c r="BW254" s="182"/>
      <c r="BX254" s="182"/>
      <c r="BY254" s="182"/>
      <c r="BZ254" s="182"/>
      <c r="CA254" s="182"/>
      <c r="CB254" s="182"/>
      <c r="CC254" s="182"/>
      <c r="CD254" s="182"/>
      <c r="CE254" s="182"/>
      <c r="CF254" s="182"/>
      <c r="CG254" s="182"/>
      <c r="CH254" s="182"/>
      <c r="CI254" s="182"/>
      <c r="CJ254" s="182"/>
      <c r="CK254" s="182"/>
      <c r="CL254" s="182"/>
      <c r="CM254" s="182"/>
      <c r="CN254" s="182"/>
      <c r="CO254" s="182"/>
      <c r="CP254" s="182"/>
      <c r="CQ254" s="182"/>
      <c r="CR254" s="182"/>
      <c r="CS254" s="182"/>
      <c r="CT254" s="182"/>
      <c r="CU254" s="182"/>
      <c r="CV254" s="182"/>
      <c r="CW254" s="182"/>
      <c r="CX254" s="182"/>
      <c r="CY254" s="182"/>
      <c r="CZ254" s="182"/>
      <c r="DA254" s="182"/>
      <c r="DB254" s="182"/>
      <c r="DC254" s="182"/>
      <c r="DD254" s="182"/>
      <c r="DE254" s="182"/>
      <c r="DF254" s="182"/>
      <c r="DG254" s="182"/>
      <c r="DH254" s="182"/>
      <c r="DI254" s="182"/>
      <c r="DJ254" s="182"/>
      <c r="DK254" s="182"/>
    </row>
    <row r="255" spans="1:115" ht="30" customHeight="1" x14ac:dyDescent="0.25">
      <c r="A255" s="189" t="s">
        <v>704</v>
      </c>
      <c r="B255" s="182">
        <v>43.700000762939453</v>
      </c>
      <c r="C255" s="211">
        <v>44.4</v>
      </c>
      <c r="D255" s="211"/>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c r="AV255" s="182"/>
      <c r="AW255" s="182"/>
      <c r="AX255" s="182"/>
      <c r="AY255" s="182"/>
      <c r="AZ255" s="182"/>
      <c r="BA255" s="182"/>
      <c r="BB255" s="182"/>
      <c r="BC255" s="182"/>
      <c r="BD255" s="182"/>
      <c r="BE255" s="182"/>
      <c r="BF255" s="182"/>
      <c r="BG255" s="182"/>
      <c r="BH255" s="182"/>
      <c r="BI255" s="182"/>
      <c r="BJ255" s="182"/>
      <c r="BK255" s="182"/>
      <c r="BL255" s="182"/>
      <c r="BM255" s="182"/>
      <c r="BN255" s="182"/>
      <c r="BO255" s="182"/>
      <c r="BP255" s="182"/>
      <c r="BQ255" s="182"/>
      <c r="BR255" s="182"/>
      <c r="BS255" s="182"/>
      <c r="BT255" s="182"/>
      <c r="BU255" s="182"/>
      <c r="BV255" s="182"/>
      <c r="BW255" s="182"/>
      <c r="BX255" s="182"/>
      <c r="BY255" s="182"/>
      <c r="BZ255" s="182"/>
      <c r="CA255" s="182"/>
      <c r="CB255" s="182"/>
      <c r="CC255" s="182"/>
      <c r="CD255" s="182"/>
      <c r="CE255" s="182"/>
      <c r="CF255" s="182"/>
      <c r="CG255" s="182"/>
      <c r="CH255" s="182"/>
      <c r="CI255" s="182"/>
      <c r="CJ255" s="182"/>
      <c r="CK255" s="182"/>
      <c r="CL255" s="182"/>
      <c r="CM255" s="182"/>
      <c r="CN255" s="182"/>
      <c r="CO255" s="182"/>
      <c r="CP255" s="182"/>
      <c r="CQ255" s="182"/>
      <c r="CR255" s="182"/>
      <c r="CS255" s="182"/>
      <c r="CT255" s="182"/>
      <c r="CU255" s="182"/>
      <c r="CV255" s="182"/>
      <c r="CW255" s="182"/>
      <c r="CX255" s="182"/>
      <c r="CY255" s="182"/>
      <c r="CZ255" s="182"/>
      <c r="DA255" s="182"/>
      <c r="DB255" s="182"/>
      <c r="DC255" s="182"/>
      <c r="DD255" s="182"/>
      <c r="DE255" s="182"/>
      <c r="DF255" s="182"/>
      <c r="DG255" s="182"/>
      <c r="DH255" s="182"/>
      <c r="DI255" s="182"/>
      <c r="DJ255" s="182"/>
      <c r="DK255" s="182"/>
    </row>
    <row r="256" spans="1:115" ht="30" customHeight="1" x14ac:dyDescent="0.25">
      <c r="A256" s="189" t="s">
        <v>706</v>
      </c>
      <c r="B256" s="182">
        <v>121.13999938964844</v>
      </c>
      <c r="C256" s="211">
        <v>120.77</v>
      </c>
      <c r="D256" s="211"/>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c r="AV256" s="182"/>
      <c r="AW256" s="182"/>
      <c r="AX256" s="182"/>
      <c r="AY256" s="182"/>
      <c r="AZ256" s="182"/>
      <c r="BA256" s="182"/>
      <c r="BB256" s="182"/>
      <c r="BC256" s="182"/>
      <c r="BD256" s="182"/>
      <c r="BE256" s="182"/>
      <c r="BF256" s="182"/>
      <c r="BG256" s="182"/>
      <c r="BH256" s="182"/>
      <c r="BI256" s="182"/>
      <c r="BJ256" s="182"/>
      <c r="BK256" s="182"/>
      <c r="BL256" s="182"/>
      <c r="BM256" s="182"/>
      <c r="BN256" s="182"/>
      <c r="BO256" s="182"/>
      <c r="BP256" s="182"/>
      <c r="BQ256" s="182"/>
      <c r="BR256" s="182"/>
      <c r="BS256" s="182"/>
      <c r="BT256" s="182"/>
      <c r="BU256" s="182"/>
      <c r="BV256" s="182"/>
      <c r="BW256" s="182"/>
      <c r="BX256" s="182"/>
      <c r="BY256" s="182"/>
      <c r="BZ256" s="182"/>
      <c r="CA256" s="182"/>
      <c r="CB256" s="182"/>
      <c r="CC256" s="182"/>
      <c r="CD256" s="182"/>
      <c r="CE256" s="182"/>
      <c r="CF256" s="182"/>
      <c r="CG256" s="182"/>
      <c r="CH256" s="182"/>
      <c r="CI256" s="182"/>
      <c r="CJ256" s="182"/>
      <c r="CK256" s="182"/>
      <c r="CL256" s="182"/>
      <c r="CM256" s="182"/>
      <c r="CN256" s="182"/>
      <c r="CO256" s="182"/>
      <c r="CP256" s="182"/>
      <c r="CQ256" s="182"/>
      <c r="CR256" s="182"/>
      <c r="CS256" s="182"/>
      <c r="CT256" s="182"/>
      <c r="CU256" s="182"/>
      <c r="CV256" s="182"/>
      <c r="CW256" s="182"/>
      <c r="CX256" s="182"/>
      <c r="CY256" s="182"/>
      <c r="CZ256" s="182"/>
      <c r="DA256" s="182"/>
      <c r="DB256" s="182"/>
      <c r="DC256" s="182"/>
      <c r="DD256" s="182"/>
      <c r="DE256" s="182"/>
      <c r="DF256" s="182"/>
      <c r="DG256" s="182"/>
      <c r="DH256" s="182"/>
      <c r="DI256" s="182"/>
      <c r="DJ256" s="182"/>
      <c r="DK256" s="182"/>
    </row>
    <row r="257" spans="1:115" ht="30" customHeight="1" x14ac:dyDescent="0.25">
      <c r="A257" s="189" t="s">
        <v>708</v>
      </c>
      <c r="B257" s="182">
        <v>14.409999847412109</v>
      </c>
      <c r="C257" s="211">
        <v>14.23</v>
      </c>
      <c r="D257" s="211"/>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c r="AV257" s="182"/>
      <c r="AW257" s="182"/>
      <c r="AX257" s="182"/>
      <c r="AY257" s="182"/>
      <c r="AZ257" s="182"/>
      <c r="BA257" s="182"/>
      <c r="BB257" s="182"/>
      <c r="BC257" s="182"/>
      <c r="BD257" s="182"/>
      <c r="BE257" s="182"/>
      <c r="BF257" s="182"/>
      <c r="BG257" s="182"/>
      <c r="BH257" s="182"/>
      <c r="BI257" s="182"/>
      <c r="BJ257" s="182"/>
      <c r="BK257" s="182"/>
      <c r="BL257" s="182"/>
      <c r="BM257" s="182"/>
      <c r="BN257" s="182"/>
      <c r="BO257" s="182"/>
      <c r="BP257" s="182"/>
      <c r="BQ257" s="182"/>
      <c r="BR257" s="182"/>
      <c r="BS257" s="182"/>
      <c r="BT257" s="182"/>
      <c r="BU257" s="182"/>
      <c r="BV257" s="182"/>
      <c r="BW257" s="182"/>
      <c r="BX257" s="182"/>
      <c r="BY257" s="182"/>
      <c r="BZ257" s="182"/>
      <c r="CA257" s="182"/>
      <c r="CB257" s="182"/>
      <c r="CC257" s="182"/>
      <c r="CD257" s="182"/>
      <c r="CE257" s="182"/>
      <c r="CF257" s="182"/>
      <c r="CG257" s="182"/>
      <c r="CH257" s="182"/>
      <c r="CI257" s="182"/>
      <c r="CJ257" s="182"/>
      <c r="CK257" s="182"/>
      <c r="CL257" s="182"/>
      <c r="CM257" s="182"/>
      <c r="CN257" s="182"/>
      <c r="CO257" s="182"/>
      <c r="CP257" s="182"/>
      <c r="CQ257" s="182"/>
      <c r="CR257" s="182"/>
      <c r="CS257" s="182"/>
      <c r="CT257" s="182"/>
      <c r="CU257" s="182"/>
      <c r="CV257" s="182"/>
      <c r="CW257" s="182"/>
      <c r="CX257" s="182"/>
      <c r="CY257" s="182"/>
      <c r="CZ257" s="182"/>
      <c r="DA257" s="182"/>
      <c r="DB257" s="182"/>
      <c r="DC257" s="182"/>
      <c r="DD257" s="182"/>
      <c r="DE257" s="182"/>
      <c r="DF257" s="182"/>
      <c r="DG257" s="182"/>
      <c r="DH257" s="182"/>
      <c r="DI257" s="182"/>
      <c r="DJ257" s="182"/>
      <c r="DK257" s="182"/>
    </row>
    <row r="258" spans="1:115" ht="30" customHeight="1" x14ac:dyDescent="0.25">
      <c r="A258" s="189" t="s">
        <v>710</v>
      </c>
      <c r="B258" s="182">
        <v>46.990001678466797</v>
      </c>
      <c r="C258" s="211">
        <v>46.9</v>
      </c>
      <c r="D258" s="211"/>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c r="AV258" s="182"/>
      <c r="AW258" s="182"/>
      <c r="AX258" s="182"/>
      <c r="AY258" s="182"/>
      <c r="AZ258" s="182"/>
      <c r="BA258" s="182"/>
      <c r="BB258" s="182"/>
      <c r="BC258" s="182"/>
      <c r="BD258" s="182"/>
      <c r="BE258" s="182"/>
      <c r="BF258" s="182"/>
      <c r="BG258" s="182"/>
      <c r="BH258" s="182"/>
      <c r="BI258" s="182"/>
      <c r="BJ258" s="182"/>
      <c r="BK258" s="182"/>
      <c r="BL258" s="182"/>
      <c r="BM258" s="182"/>
      <c r="BN258" s="182"/>
      <c r="BO258" s="182"/>
      <c r="BP258" s="182"/>
      <c r="BQ258" s="182"/>
      <c r="BR258" s="182"/>
      <c r="BS258" s="182"/>
      <c r="BT258" s="182"/>
      <c r="BU258" s="182"/>
      <c r="BV258" s="182"/>
      <c r="BW258" s="182"/>
      <c r="BX258" s="182"/>
      <c r="BY258" s="182"/>
      <c r="BZ258" s="182"/>
      <c r="CA258" s="182"/>
      <c r="CB258" s="182"/>
      <c r="CC258" s="182"/>
      <c r="CD258" s="182"/>
      <c r="CE258" s="182"/>
      <c r="CF258" s="182"/>
      <c r="CG258" s="182"/>
      <c r="CH258" s="182"/>
      <c r="CI258" s="182"/>
      <c r="CJ258" s="182"/>
      <c r="CK258" s="182"/>
      <c r="CL258" s="182"/>
      <c r="CM258" s="182"/>
      <c r="CN258" s="182"/>
      <c r="CO258" s="182"/>
      <c r="CP258" s="182"/>
      <c r="CQ258" s="182"/>
      <c r="CR258" s="182"/>
      <c r="CS258" s="182"/>
      <c r="CT258" s="182"/>
      <c r="CU258" s="182"/>
      <c r="CV258" s="182"/>
      <c r="CW258" s="182"/>
      <c r="CX258" s="182"/>
      <c r="CY258" s="182"/>
      <c r="CZ258" s="182"/>
      <c r="DA258" s="182"/>
      <c r="DB258" s="182"/>
      <c r="DC258" s="182"/>
      <c r="DD258" s="182"/>
      <c r="DE258" s="182"/>
      <c r="DF258" s="182"/>
      <c r="DG258" s="182"/>
      <c r="DH258" s="182"/>
      <c r="DI258" s="182"/>
      <c r="DJ258" s="182"/>
      <c r="DK258" s="182"/>
    </row>
    <row r="259" spans="1:115" ht="30" customHeight="1" x14ac:dyDescent="0.25">
      <c r="A259" s="189" t="s">
        <v>253</v>
      </c>
      <c r="B259" s="182">
        <v>21.329999923706055</v>
      </c>
      <c r="C259" s="211">
        <v>21.23</v>
      </c>
      <c r="D259" s="211"/>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c r="AV259" s="182"/>
      <c r="AW259" s="182"/>
      <c r="AX259" s="182"/>
      <c r="AY259" s="182"/>
      <c r="AZ259" s="182"/>
      <c r="BA259" s="182"/>
      <c r="BB259" s="182"/>
      <c r="BC259" s="182"/>
      <c r="BD259" s="182"/>
      <c r="BE259" s="182"/>
      <c r="BF259" s="182"/>
      <c r="BG259" s="182"/>
      <c r="BH259" s="182"/>
      <c r="BI259" s="182"/>
      <c r="BJ259" s="182"/>
      <c r="BK259" s="182"/>
      <c r="BL259" s="182"/>
      <c r="BM259" s="182"/>
      <c r="BN259" s="182"/>
      <c r="BO259" s="182"/>
      <c r="BP259" s="182"/>
      <c r="BQ259" s="182"/>
      <c r="BR259" s="182"/>
      <c r="BS259" s="182"/>
      <c r="BT259" s="182"/>
      <c r="BU259" s="182"/>
      <c r="BV259" s="182"/>
      <c r="BW259" s="182"/>
      <c r="BX259" s="182"/>
      <c r="BY259" s="182"/>
      <c r="BZ259" s="182"/>
      <c r="CA259" s="182"/>
      <c r="CB259" s="182"/>
      <c r="CC259" s="182"/>
      <c r="CD259" s="182"/>
      <c r="CE259" s="182"/>
      <c r="CF259" s="182"/>
      <c r="CG259" s="182"/>
      <c r="CH259" s="182"/>
      <c r="CI259" s="182"/>
      <c r="CJ259" s="182"/>
      <c r="CK259" s="182"/>
      <c r="CL259" s="182"/>
      <c r="CM259" s="182"/>
      <c r="CN259" s="182"/>
      <c r="CO259" s="182"/>
      <c r="CP259" s="182"/>
      <c r="CQ259" s="182"/>
      <c r="CR259" s="182"/>
      <c r="CS259" s="182"/>
      <c r="CT259" s="182"/>
      <c r="CU259" s="182"/>
      <c r="CV259" s="182"/>
      <c r="CW259" s="182"/>
      <c r="CX259" s="182"/>
      <c r="CY259" s="182"/>
      <c r="CZ259" s="182"/>
      <c r="DA259" s="182"/>
      <c r="DB259" s="182"/>
      <c r="DC259" s="182"/>
      <c r="DD259" s="182"/>
      <c r="DE259" s="182"/>
      <c r="DF259" s="182"/>
      <c r="DG259" s="182"/>
      <c r="DH259" s="182"/>
      <c r="DI259" s="182"/>
      <c r="DJ259" s="182"/>
      <c r="DK259" s="182"/>
    </row>
    <row r="260" spans="1:115" ht="30" customHeight="1" x14ac:dyDescent="0.25">
      <c r="A260" s="189" t="s">
        <v>713</v>
      </c>
      <c r="B260" s="182">
        <v>1.5199999809265137</v>
      </c>
      <c r="C260" s="211">
        <v>1.53</v>
      </c>
      <c r="D260" s="211"/>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c r="AV260" s="182"/>
      <c r="AW260" s="182"/>
      <c r="AX260" s="182"/>
      <c r="AY260" s="182"/>
      <c r="AZ260" s="182"/>
      <c r="BA260" s="182"/>
      <c r="BB260" s="182"/>
      <c r="BC260" s="182"/>
      <c r="BD260" s="182"/>
      <c r="BE260" s="182"/>
      <c r="BF260" s="182"/>
      <c r="BG260" s="182"/>
      <c r="BH260" s="182"/>
      <c r="BI260" s="182"/>
      <c r="BJ260" s="182"/>
      <c r="BK260" s="182"/>
      <c r="BL260" s="182"/>
      <c r="BM260" s="182"/>
      <c r="BN260" s="182"/>
      <c r="BO260" s="182"/>
      <c r="BP260" s="182"/>
      <c r="BQ260" s="182"/>
      <c r="BR260" s="182"/>
      <c r="BS260" s="182"/>
      <c r="BT260" s="182"/>
      <c r="BU260" s="182"/>
      <c r="BV260" s="182"/>
      <c r="BW260" s="182"/>
      <c r="BX260" s="182"/>
      <c r="BY260" s="182"/>
      <c r="BZ260" s="182"/>
      <c r="CA260" s="182"/>
      <c r="CB260" s="182"/>
      <c r="CC260" s="182"/>
      <c r="CD260" s="182"/>
      <c r="CE260" s="182"/>
      <c r="CF260" s="182"/>
      <c r="CG260" s="182"/>
      <c r="CH260" s="182"/>
      <c r="CI260" s="182"/>
      <c r="CJ260" s="182"/>
      <c r="CK260" s="182"/>
      <c r="CL260" s="182"/>
      <c r="CM260" s="182"/>
      <c r="CN260" s="182"/>
      <c r="CO260" s="182"/>
      <c r="CP260" s="182"/>
      <c r="CQ260" s="182"/>
      <c r="CR260" s="182"/>
      <c r="CS260" s="182"/>
      <c r="CT260" s="182"/>
      <c r="CU260" s="182"/>
      <c r="CV260" s="182"/>
      <c r="CW260" s="182"/>
      <c r="CX260" s="182"/>
      <c r="CY260" s="182"/>
      <c r="CZ260" s="182"/>
      <c r="DA260" s="182"/>
      <c r="DB260" s="182"/>
      <c r="DC260" s="182"/>
      <c r="DD260" s="182"/>
      <c r="DE260" s="182"/>
      <c r="DF260" s="182"/>
      <c r="DG260" s="182"/>
      <c r="DH260" s="182"/>
      <c r="DI260" s="182"/>
      <c r="DJ260" s="182"/>
      <c r="DK260" s="182"/>
    </row>
    <row r="261" spans="1:115" ht="30" customHeight="1" x14ac:dyDescent="0.25">
      <c r="A261" s="189" t="s">
        <v>715</v>
      </c>
      <c r="B261" s="182">
        <v>111.12000274658203</v>
      </c>
      <c r="C261" s="211">
        <v>111.99</v>
      </c>
      <c r="D261" s="211"/>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c r="AV261" s="182"/>
      <c r="AW261" s="182"/>
      <c r="AX261" s="182"/>
      <c r="AY261" s="182"/>
      <c r="AZ261" s="182"/>
      <c r="BA261" s="182"/>
      <c r="BB261" s="182"/>
      <c r="BC261" s="182"/>
      <c r="BD261" s="182"/>
      <c r="BE261" s="182"/>
      <c r="BF261" s="182"/>
      <c r="BG261" s="182"/>
      <c r="BH261" s="182"/>
      <c r="BI261" s="182"/>
      <c r="BJ261" s="182"/>
      <c r="BK261" s="182"/>
      <c r="BL261" s="182"/>
      <c r="BM261" s="182"/>
      <c r="BN261" s="182"/>
      <c r="BO261" s="182"/>
      <c r="BP261" s="182"/>
      <c r="BQ261" s="182"/>
      <c r="BR261" s="182"/>
      <c r="BS261" s="182"/>
      <c r="BT261" s="182"/>
      <c r="BU261" s="182"/>
      <c r="BV261" s="182"/>
      <c r="BW261" s="182"/>
      <c r="BX261" s="182"/>
      <c r="BY261" s="182"/>
      <c r="BZ261" s="182"/>
      <c r="CA261" s="182"/>
      <c r="CB261" s="182"/>
      <c r="CC261" s="182"/>
      <c r="CD261" s="182"/>
      <c r="CE261" s="182"/>
      <c r="CF261" s="182"/>
      <c r="CG261" s="182"/>
      <c r="CH261" s="182"/>
      <c r="CI261" s="182"/>
      <c r="CJ261" s="182"/>
      <c r="CK261" s="182"/>
      <c r="CL261" s="182"/>
      <c r="CM261" s="182"/>
      <c r="CN261" s="182"/>
      <c r="CO261" s="182"/>
      <c r="CP261" s="182"/>
      <c r="CQ261" s="182"/>
      <c r="CR261" s="182"/>
      <c r="CS261" s="182"/>
      <c r="CT261" s="182"/>
      <c r="CU261" s="182"/>
      <c r="CV261" s="182"/>
      <c r="CW261" s="182"/>
      <c r="CX261" s="182"/>
      <c r="CY261" s="182"/>
      <c r="CZ261" s="182"/>
      <c r="DA261" s="182"/>
      <c r="DB261" s="182"/>
      <c r="DC261" s="182"/>
      <c r="DD261" s="182"/>
      <c r="DE261" s="182"/>
      <c r="DF261" s="182"/>
      <c r="DG261" s="182"/>
      <c r="DH261" s="182"/>
      <c r="DI261" s="182"/>
      <c r="DJ261" s="182"/>
      <c r="DK261" s="182"/>
    </row>
    <row r="262" spans="1:115" ht="30" customHeight="1" x14ac:dyDescent="0.25">
      <c r="A262" s="189" t="s">
        <v>254</v>
      </c>
      <c r="B262" s="182">
        <v>101.73999786376953</v>
      </c>
      <c r="C262" s="211">
        <v>102.63</v>
      </c>
      <c r="D262" s="211"/>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c r="AV262" s="182"/>
      <c r="AW262" s="182"/>
      <c r="AX262" s="182"/>
      <c r="AY262" s="182"/>
      <c r="AZ262" s="182"/>
      <c r="BA262" s="182"/>
      <c r="BB262" s="182"/>
      <c r="BC262" s="182"/>
      <c r="BD262" s="182"/>
      <c r="BE262" s="182"/>
      <c r="BF262" s="182"/>
      <c r="BG262" s="182"/>
      <c r="BH262" s="182"/>
      <c r="BI262" s="182"/>
      <c r="BJ262" s="182"/>
      <c r="BK262" s="182"/>
      <c r="BL262" s="182"/>
      <c r="BM262" s="182"/>
      <c r="BN262" s="182"/>
      <c r="BO262" s="182"/>
      <c r="BP262" s="182"/>
      <c r="BQ262" s="182"/>
      <c r="BR262" s="182"/>
      <c r="BS262" s="182"/>
      <c r="BT262" s="182"/>
      <c r="BU262" s="182"/>
      <c r="BV262" s="182"/>
      <c r="BW262" s="182"/>
      <c r="BX262" s="182"/>
      <c r="BY262" s="182"/>
      <c r="BZ262" s="182"/>
      <c r="CA262" s="182"/>
      <c r="CB262" s="182"/>
      <c r="CC262" s="182"/>
      <c r="CD262" s="182"/>
      <c r="CE262" s="182"/>
      <c r="CF262" s="182"/>
      <c r="CG262" s="182"/>
      <c r="CH262" s="182"/>
      <c r="CI262" s="182"/>
      <c r="CJ262" s="182"/>
      <c r="CK262" s="182"/>
      <c r="CL262" s="182"/>
      <c r="CM262" s="182"/>
      <c r="CN262" s="182"/>
      <c r="CO262" s="182"/>
      <c r="CP262" s="182"/>
      <c r="CQ262" s="182"/>
      <c r="CR262" s="182"/>
      <c r="CS262" s="182"/>
      <c r="CT262" s="182"/>
      <c r="CU262" s="182"/>
      <c r="CV262" s="182"/>
      <c r="CW262" s="182"/>
      <c r="CX262" s="182"/>
      <c r="CY262" s="182"/>
      <c r="CZ262" s="182"/>
      <c r="DA262" s="182"/>
      <c r="DB262" s="182"/>
      <c r="DC262" s="182"/>
      <c r="DD262" s="182"/>
      <c r="DE262" s="182"/>
      <c r="DF262" s="182"/>
      <c r="DG262" s="182"/>
      <c r="DH262" s="182"/>
      <c r="DI262" s="182"/>
      <c r="DJ262" s="182"/>
      <c r="DK262" s="182"/>
    </row>
    <row r="263" spans="1:115" ht="30" customHeight="1" x14ac:dyDescent="0.25">
      <c r="A263" s="189" t="s">
        <v>718</v>
      </c>
      <c r="B263" s="182">
        <v>57.470001220703125</v>
      </c>
      <c r="C263" s="211">
        <v>56.86</v>
      </c>
      <c r="D263" s="211"/>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c r="AV263" s="182"/>
      <c r="AW263" s="182"/>
      <c r="AX263" s="182"/>
      <c r="AY263" s="182"/>
      <c r="AZ263" s="182"/>
      <c r="BA263" s="182"/>
      <c r="BB263" s="182"/>
      <c r="BC263" s="182"/>
      <c r="BD263" s="182"/>
      <c r="BE263" s="182"/>
      <c r="BF263" s="182"/>
      <c r="BG263" s="182"/>
      <c r="BH263" s="182"/>
      <c r="BI263" s="182"/>
      <c r="BJ263" s="182"/>
      <c r="BK263" s="182"/>
      <c r="BL263" s="182"/>
      <c r="BM263" s="182"/>
      <c r="BN263" s="182"/>
      <c r="BO263" s="182"/>
      <c r="BP263" s="182"/>
      <c r="BQ263" s="182"/>
      <c r="BR263" s="182"/>
      <c r="BS263" s="182"/>
      <c r="BT263" s="182"/>
      <c r="BU263" s="182"/>
      <c r="BV263" s="182"/>
      <c r="BW263" s="182"/>
      <c r="BX263" s="182"/>
      <c r="BY263" s="182"/>
      <c r="BZ263" s="182"/>
      <c r="CA263" s="182"/>
      <c r="CB263" s="182"/>
      <c r="CC263" s="182"/>
      <c r="CD263" s="182"/>
      <c r="CE263" s="182"/>
      <c r="CF263" s="182"/>
      <c r="CG263" s="182"/>
      <c r="CH263" s="182"/>
      <c r="CI263" s="182"/>
      <c r="CJ263" s="182"/>
      <c r="CK263" s="182"/>
      <c r="CL263" s="182"/>
      <c r="CM263" s="182"/>
      <c r="CN263" s="182"/>
      <c r="CO263" s="182"/>
      <c r="CP263" s="182"/>
      <c r="CQ263" s="182"/>
      <c r="CR263" s="182"/>
      <c r="CS263" s="182"/>
      <c r="CT263" s="182"/>
      <c r="CU263" s="182"/>
      <c r="CV263" s="182"/>
      <c r="CW263" s="182"/>
      <c r="CX263" s="182"/>
      <c r="CY263" s="182"/>
      <c r="CZ263" s="182"/>
      <c r="DA263" s="182"/>
      <c r="DB263" s="182"/>
      <c r="DC263" s="182"/>
      <c r="DD263" s="182"/>
      <c r="DE263" s="182"/>
      <c r="DF263" s="182"/>
      <c r="DG263" s="182"/>
      <c r="DH263" s="182"/>
      <c r="DI263" s="182"/>
      <c r="DJ263" s="182"/>
      <c r="DK263" s="182"/>
    </row>
    <row r="264" spans="1:115" ht="30" customHeight="1" x14ac:dyDescent="0.25">
      <c r="A264" s="189" t="s">
        <v>255</v>
      </c>
      <c r="B264" s="182">
        <v>32.959999084472656</v>
      </c>
      <c r="C264" s="211">
        <v>32.42</v>
      </c>
      <c r="D264" s="211"/>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c r="AV264" s="182"/>
      <c r="AW264" s="182"/>
      <c r="AX264" s="182"/>
      <c r="AY264" s="182"/>
      <c r="AZ264" s="182"/>
      <c r="BA264" s="182"/>
      <c r="BB264" s="182"/>
      <c r="BC264" s="182"/>
      <c r="BD264" s="182"/>
      <c r="BE264" s="182"/>
      <c r="BF264" s="182"/>
      <c r="BG264" s="182"/>
      <c r="BH264" s="182"/>
      <c r="BI264" s="182"/>
      <c r="BJ264" s="182"/>
      <c r="BK264" s="182"/>
      <c r="BL264" s="182"/>
      <c r="BM264" s="182"/>
      <c r="BN264" s="182"/>
      <c r="BO264" s="182"/>
      <c r="BP264" s="182"/>
      <c r="BQ264" s="182"/>
      <c r="BR264" s="182"/>
      <c r="BS264" s="182"/>
      <c r="BT264" s="182"/>
      <c r="BU264" s="182"/>
      <c r="BV264" s="182"/>
      <c r="BW264" s="182"/>
      <c r="BX264" s="182"/>
      <c r="BY264" s="182"/>
      <c r="BZ264" s="182"/>
      <c r="CA264" s="182"/>
      <c r="CB264" s="182"/>
      <c r="CC264" s="182"/>
      <c r="CD264" s="182"/>
      <c r="CE264" s="182"/>
      <c r="CF264" s="182"/>
      <c r="CG264" s="182"/>
      <c r="CH264" s="182"/>
      <c r="CI264" s="182"/>
      <c r="CJ264" s="182"/>
      <c r="CK264" s="182"/>
      <c r="CL264" s="182"/>
      <c r="CM264" s="182"/>
      <c r="CN264" s="182"/>
      <c r="CO264" s="182"/>
      <c r="CP264" s="182"/>
      <c r="CQ264" s="182"/>
      <c r="CR264" s="182"/>
      <c r="CS264" s="182"/>
      <c r="CT264" s="182"/>
      <c r="CU264" s="182"/>
      <c r="CV264" s="182"/>
      <c r="CW264" s="182"/>
      <c r="CX264" s="182"/>
      <c r="CY264" s="182"/>
      <c r="CZ264" s="182"/>
      <c r="DA264" s="182"/>
      <c r="DB264" s="182"/>
      <c r="DC264" s="182"/>
      <c r="DD264" s="182"/>
      <c r="DE264" s="182"/>
      <c r="DF264" s="182"/>
      <c r="DG264" s="182"/>
      <c r="DH264" s="182"/>
      <c r="DI264" s="182"/>
      <c r="DJ264" s="182"/>
      <c r="DK264" s="182"/>
    </row>
    <row r="265" spans="1:115" ht="30" customHeight="1" x14ac:dyDescent="0.25">
      <c r="A265" s="189" t="s">
        <v>256</v>
      </c>
      <c r="B265" s="182">
        <v>9.5399999618530273</v>
      </c>
      <c r="C265" s="211">
        <v>9.36</v>
      </c>
      <c r="D265" s="211"/>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c r="AV265" s="182"/>
      <c r="AW265" s="182"/>
      <c r="AX265" s="182"/>
      <c r="AY265" s="182"/>
      <c r="AZ265" s="182"/>
      <c r="BA265" s="182"/>
      <c r="BB265" s="182"/>
      <c r="BC265" s="182"/>
      <c r="BD265" s="182"/>
      <c r="BE265" s="182"/>
      <c r="BF265" s="182"/>
      <c r="BG265" s="182"/>
      <c r="BH265" s="182"/>
      <c r="BI265" s="182"/>
      <c r="BJ265" s="182"/>
      <c r="BK265" s="182"/>
      <c r="BL265" s="182"/>
      <c r="BM265" s="182"/>
      <c r="BN265" s="182"/>
      <c r="BO265" s="182"/>
      <c r="BP265" s="182"/>
      <c r="BQ265" s="182"/>
      <c r="BR265" s="182"/>
      <c r="BS265" s="182"/>
      <c r="BT265" s="182"/>
      <c r="BU265" s="182"/>
      <c r="BV265" s="182"/>
      <c r="BW265" s="182"/>
      <c r="BX265" s="182"/>
      <c r="BY265" s="182"/>
      <c r="BZ265" s="182"/>
      <c r="CA265" s="182"/>
      <c r="CB265" s="182"/>
      <c r="CC265" s="182"/>
      <c r="CD265" s="182"/>
      <c r="CE265" s="182"/>
      <c r="CF265" s="182"/>
      <c r="CG265" s="182"/>
      <c r="CH265" s="182"/>
      <c r="CI265" s="182"/>
      <c r="CJ265" s="182"/>
      <c r="CK265" s="182"/>
      <c r="CL265" s="182"/>
      <c r="CM265" s="182"/>
      <c r="CN265" s="182"/>
      <c r="CO265" s="182"/>
      <c r="CP265" s="182"/>
      <c r="CQ265" s="182"/>
      <c r="CR265" s="182"/>
      <c r="CS265" s="182"/>
      <c r="CT265" s="182"/>
      <c r="CU265" s="182"/>
      <c r="CV265" s="182"/>
      <c r="CW265" s="182"/>
      <c r="CX265" s="182"/>
      <c r="CY265" s="182"/>
      <c r="CZ265" s="182"/>
      <c r="DA265" s="182"/>
      <c r="DB265" s="182"/>
      <c r="DC265" s="182"/>
      <c r="DD265" s="182"/>
      <c r="DE265" s="182"/>
      <c r="DF265" s="182"/>
      <c r="DG265" s="182"/>
      <c r="DH265" s="182"/>
      <c r="DI265" s="182"/>
      <c r="DJ265" s="182"/>
      <c r="DK265" s="182"/>
    </row>
    <row r="266" spans="1:115" ht="30" customHeight="1" x14ac:dyDescent="0.25">
      <c r="A266" s="189" t="s">
        <v>722</v>
      </c>
      <c r="B266" s="182">
        <v>39.549999237060547</v>
      </c>
      <c r="C266" s="211">
        <v>39.94</v>
      </c>
      <c r="D266" s="211"/>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82"/>
      <c r="BV266" s="182"/>
      <c r="BW266" s="182"/>
      <c r="BX266" s="182"/>
      <c r="BY266" s="182"/>
      <c r="BZ266" s="182"/>
      <c r="CA266" s="182"/>
      <c r="CB266" s="182"/>
      <c r="CC266" s="182"/>
      <c r="CD266" s="182"/>
      <c r="CE266" s="182"/>
      <c r="CF266" s="182"/>
      <c r="CG266" s="182"/>
      <c r="CH266" s="182"/>
      <c r="CI266" s="182"/>
      <c r="CJ266" s="182"/>
      <c r="CK266" s="182"/>
      <c r="CL266" s="182"/>
      <c r="CM266" s="182"/>
      <c r="CN266" s="182"/>
      <c r="CO266" s="182"/>
      <c r="CP266" s="182"/>
      <c r="CQ266" s="182"/>
      <c r="CR266" s="182"/>
      <c r="CS266" s="182"/>
      <c r="CT266" s="182"/>
      <c r="CU266" s="182"/>
      <c r="CV266" s="182"/>
      <c r="CW266" s="182"/>
      <c r="CX266" s="182"/>
      <c r="CY266" s="182"/>
      <c r="CZ266" s="182"/>
      <c r="DA266" s="182"/>
      <c r="DB266" s="182"/>
      <c r="DC266" s="182"/>
      <c r="DD266" s="182"/>
      <c r="DE266" s="182"/>
      <c r="DF266" s="182"/>
      <c r="DG266" s="182"/>
      <c r="DH266" s="182"/>
      <c r="DI266" s="182"/>
      <c r="DJ266" s="182"/>
      <c r="DK266" s="182"/>
    </row>
    <row r="267" spans="1:115" ht="30" customHeight="1" x14ac:dyDescent="0.25">
      <c r="A267" s="189" t="s">
        <v>724</v>
      </c>
      <c r="B267" s="182">
        <v>73.569999694824219</v>
      </c>
      <c r="C267" s="211">
        <v>73.59</v>
      </c>
      <c r="D267" s="211"/>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82"/>
      <c r="BV267" s="182"/>
      <c r="BW267" s="182"/>
      <c r="BX267" s="182"/>
      <c r="BY267" s="182"/>
      <c r="BZ267" s="182"/>
      <c r="CA267" s="182"/>
      <c r="CB267" s="182"/>
      <c r="CC267" s="182"/>
      <c r="CD267" s="182"/>
      <c r="CE267" s="182"/>
      <c r="CF267" s="182"/>
      <c r="CG267" s="182"/>
      <c r="CH267" s="182"/>
      <c r="CI267" s="182"/>
      <c r="CJ267" s="182"/>
      <c r="CK267" s="182"/>
      <c r="CL267" s="182"/>
      <c r="CM267" s="182"/>
      <c r="CN267" s="182"/>
      <c r="CO267" s="182"/>
      <c r="CP267" s="182"/>
      <c r="CQ267" s="182"/>
      <c r="CR267" s="182"/>
      <c r="CS267" s="182"/>
      <c r="CT267" s="182"/>
      <c r="CU267" s="182"/>
      <c r="CV267" s="182"/>
      <c r="CW267" s="182"/>
      <c r="CX267" s="182"/>
      <c r="CY267" s="182"/>
      <c r="CZ267" s="182"/>
      <c r="DA267" s="182"/>
      <c r="DB267" s="182"/>
      <c r="DC267" s="182"/>
      <c r="DD267" s="182"/>
      <c r="DE267" s="182"/>
      <c r="DF267" s="182"/>
      <c r="DG267" s="182"/>
      <c r="DH267" s="182"/>
      <c r="DI267" s="182"/>
      <c r="DJ267" s="182"/>
      <c r="DK267" s="182"/>
    </row>
    <row r="268" spans="1:115" ht="30" customHeight="1" x14ac:dyDescent="0.25">
      <c r="A268" s="189" t="s">
        <v>257</v>
      </c>
      <c r="B268" s="182">
        <v>15.800000190734863</v>
      </c>
      <c r="C268" s="211">
        <v>15.66</v>
      </c>
      <c r="D268" s="211"/>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c r="AV268" s="182"/>
      <c r="AW268" s="182"/>
      <c r="AX268" s="182"/>
      <c r="AY268" s="182"/>
      <c r="AZ268" s="182"/>
      <c r="BA268" s="182"/>
      <c r="BB268" s="182"/>
      <c r="BC268" s="182"/>
      <c r="BD268" s="182"/>
      <c r="BE268" s="182"/>
      <c r="BF268" s="182"/>
      <c r="BG268" s="182"/>
      <c r="BH268" s="182"/>
      <c r="BI268" s="182"/>
      <c r="BJ268" s="182"/>
      <c r="BK268" s="182"/>
      <c r="BL268" s="182"/>
      <c r="BM268" s="182"/>
      <c r="BN268" s="182"/>
      <c r="BO268" s="182"/>
      <c r="BP268" s="182"/>
      <c r="BQ268" s="182"/>
      <c r="BR268" s="182"/>
      <c r="BS268" s="182"/>
      <c r="BT268" s="182"/>
      <c r="BU268" s="182"/>
      <c r="BV268" s="182"/>
      <c r="BW268" s="182"/>
      <c r="BX268" s="182"/>
      <c r="BY268" s="182"/>
      <c r="BZ268" s="182"/>
      <c r="CA268" s="182"/>
      <c r="CB268" s="182"/>
      <c r="CC268" s="182"/>
      <c r="CD268" s="182"/>
      <c r="CE268" s="182"/>
      <c r="CF268" s="182"/>
      <c r="CG268" s="182"/>
      <c r="CH268" s="182"/>
      <c r="CI268" s="182"/>
      <c r="CJ268" s="182"/>
      <c r="CK268" s="182"/>
      <c r="CL268" s="182"/>
      <c r="CM268" s="182"/>
      <c r="CN268" s="182"/>
      <c r="CO268" s="182"/>
      <c r="CP268" s="182"/>
      <c r="CQ268" s="182"/>
      <c r="CR268" s="182"/>
      <c r="CS268" s="182"/>
      <c r="CT268" s="182"/>
      <c r="CU268" s="182"/>
      <c r="CV268" s="182"/>
      <c r="CW268" s="182"/>
      <c r="CX268" s="182"/>
      <c r="CY268" s="182"/>
      <c r="CZ268" s="182"/>
      <c r="DA268" s="182"/>
      <c r="DB268" s="182"/>
      <c r="DC268" s="182"/>
      <c r="DD268" s="182"/>
      <c r="DE268" s="182"/>
      <c r="DF268" s="182"/>
      <c r="DG268" s="182"/>
      <c r="DH268" s="182"/>
      <c r="DI268" s="182"/>
      <c r="DJ268" s="182"/>
      <c r="DK268" s="182"/>
    </row>
    <row r="269" spans="1:115" ht="30" customHeight="1" x14ac:dyDescent="0.25">
      <c r="A269" s="189" t="s">
        <v>727</v>
      </c>
      <c r="B269" s="182">
        <v>51.729999542236328</v>
      </c>
      <c r="C269" s="211">
        <v>52.72</v>
      </c>
      <c r="D269" s="211"/>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c r="AV269" s="182"/>
      <c r="AW269" s="182"/>
      <c r="AX269" s="182"/>
      <c r="AY269" s="182"/>
      <c r="AZ269" s="182"/>
      <c r="BA269" s="182"/>
      <c r="BB269" s="182"/>
      <c r="BC269" s="182"/>
      <c r="BD269" s="182"/>
      <c r="BE269" s="182"/>
      <c r="BF269" s="182"/>
      <c r="BG269" s="182"/>
      <c r="BH269" s="182"/>
      <c r="BI269" s="182"/>
      <c r="BJ269" s="182"/>
      <c r="BK269" s="182"/>
      <c r="BL269" s="182"/>
      <c r="BM269" s="182"/>
      <c r="BN269" s="182"/>
      <c r="BO269" s="182"/>
      <c r="BP269" s="182"/>
      <c r="BQ269" s="182"/>
      <c r="BR269" s="182"/>
      <c r="BS269" s="182"/>
      <c r="BT269" s="182"/>
      <c r="BU269" s="182"/>
      <c r="BV269" s="182"/>
      <c r="BW269" s="182"/>
      <c r="BX269" s="182"/>
      <c r="BY269" s="182"/>
      <c r="BZ269" s="182"/>
      <c r="CA269" s="182"/>
      <c r="CB269" s="182"/>
      <c r="CC269" s="182"/>
      <c r="CD269" s="182"/>
      <c r="CE269" s="182"/>
      <c r="CF269" s="182"/>
      <c r="CG269" s="182"/>
      <c r="CH269" s="182"/>
      <c r="CI269" s="182"/>
      <c r="CJ269" s="182"/>
      <c r="CK269" s="182"/>
      <c r="CL269" s="182"/>
      <c r="CM269" s="182"/>
      <c r="CN269" s="182"/>
      <c r="CO269" s="182"/>
      <c r="CP269" s="182"/>
      <c r="CQ269" s="182"/>
      <c r="CR269" s="182"/>
      <c r="CS269" s="182"/>
      <c r="CT269" s="182"/>
      <c r="CU269" s="182"/>
      <c r="CV269" s="182"/>
      <c r="CW269" s="182"/>
      <c r="CX269" s="182"/>
      <c r="CY269" s="182"/>
      <c r="CZ269" s="182"/>
      <c r="DA269" s="182"/>
      <c r="DB269" s="182"/>
      <c r="DC269" s="182"/>
      <c r="DD269" s="182"/>
      <c r="DE269" s="182"/>
      <c r="DF269" s="182"/>
      <c r="DG269" s="182"/>
      <c r="DH269" s="182"/>
      <c r="DI269" s="182"/>
      <c r="DJ269" s="182"/>
      <c r="DK269" s="182"/>
    </row>
    <row r="270" spans="1:115" ht="30" customHeight="1" x14ac:dyDescent="0.25">
      <c r="A270" s="189" t="s">
        <v>729</v>
      </c>
      <c r="B270" s="182">
        <v>49.099998474121094</v>
      </c>
      <c r="C270" s="211">
        <v>48.02</v>
      </c>
      <c r="D270" s="211"/>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c r="AV270" s="182"/>
      <c r="AW270" s="182"/>
      <c r="AX270" s="182"/>
      <c r="AY270" s="182"/>
      <c r="AZ270" s="182"/>
      <c r="BA270" s="182"/>
      <c r="BB270" s="182"/>
      <c r="BC270" s="182"/>
      <c r="BD270" s="182"/>
      <c r="BE270" s="182"/>
      <c r="BF270" s="182"/>
      <c r="BG270" s="182"/>
      <c r="BH270" s="182"/>
      <c r="BI270" s="182"/>
      <c r="BJ270" s="182"/>
      <c r="BK270" s="182"/>
      <c r="BL270" s="182"/>
      <c r="BM270" s="182"/>
      <c r="BN270" s="182"/>
      <c r="BO270" s="182"/>
      <c r="BP270" s="182"/>
      <c r="BQ270" s="182"/>
      <c r="BR270" s="182"/>
      <c r="BS270" s="182"/>
      <c r="BT270" s="182"/>
      <c r="BU270" s="182"/>
      <c r="BV270" s="182"/>
      <c r="BW270" s="182"/>
      <c r="BX270" s="182"/>
      <c r="BY270" s="182"/>
      <c r="BZ270" s="182"/>
      <c r="CA270" s="182"/>
      <c r="CB270" s="182"/>
      <c r="CC270" s="182"/>
      <c r="CD270" s="182"/>
      <c r="CE270" s="182"/>
      <c r="CF270" s="182"/>
      <c r="CG270" s="182"/>
      <c r="CH270" s="182"/>
      <c r="CI270" s="182"/>
      <c r="CJ270" s="182"/>
      <c r="CK270" s="182"/>
      <c r="CL270" s="182"/>
      <c r="CM270" s="182"/>
      <c r="CN270" s="182"/>
      <c r="CO270" s="182"/>
      <c r="CP270" s="182"/>
      <c r="CQ270" s="182"/>
      <c r="CR270" s="182"/>
      <c r="CS270" s="182"/>
      <c r="CT270" s="182"/>
      <c r="CU270" s="182"/>
      <c r="CV270" s="182"/>
      <c r="CW270" s="182"/>
      <c r="CX270" s="182"/>
      <c r="CY270" s="182"/>
      <c r="CZ270" s="182"/>
      <c r="DA270" s="182"/>
      <c r="DB270" s="182"/>
      <c r="DC270" s="182"/>
      <c r="DD270" s="182"/>
      <c r="DE270" s="182"/>
      <c r="DF270" s="182"/>
      <c r="DG270" s="182"/>
      <c r="DH270" s="182"/>
      <c r="DI270" s="182"/>
      <c r="DJ270" s="182"/>
      <c r="DK270" s="182"/>
    </row>
    <row r="271" spans="1:115" ht="30" customHeight="1" x14ac:dyDescent="0.25">
      <c r="A271" s="189" t="s">
        <v>731</v>
      </c>
      <c r="B271" s="182">
        <v>80.5</v>
      </c>
      <c r="C271" s="211">
        <v>79.45</v>
      </c>
      <c r="D271" s="211"/>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c r="AV271" s="182"/>
      <c r="AW271" s="182"/>
      <c r="AX271" s="182"/>
      <c r="AY271" s="182"/>
      <c r="AZ271" s="182"/>
      <c r="BA271" s="182"/>
      <c r="BB271" s="182"/>
      <c r="BC271" s="182"/>
      <c r="BD271" s="182"/>
      <c r="BE271" s="182"/>
      <c r="BF271" s="182"/>
      <c r="BG271" s="182"/>
      <c r="BH271" s="182"/>
      <c r="BI271" s="182"/>
      <c r="BJ271" s="182"/>
      <c r="BK271" s="182"/>
      <c r="BL271" s="182"/>
      <c r="BM271" s="182"/>
      <c r="BN271" s="182"/>
      <c r="BO271" s="182"/>
      <c r="BP271" s="182"/>
      <c r="BQ271" s="182"/>
      <c r="BR271" s="182"/>
      <c r="BS271" s="182"/>
      <c r="BT271" s="182"/>
      <c r="BU271" s="182"/>
      <c r="BV271" s="182"/>
      <c r="BW271" s="182"/>
      <c r="BX271" s="182"/>
      <c r="BY271" s="182"/>
      <c r="BZ271" s="182"/>
      <c r="CA271" s="182"/>
      <c r="CB271" s="182"/>
      <c r="CC271" s="182"/>
      <c r="CD271" s="182"/>
      <c r="CE271" s="182"/>
      <c r="CF271" s="182"/>
      <c r="CG271" s="182"/>
      <c r="CH271" s="182"/>
      <c r="CI271" s="182"/>
      <c r="CJ271" s="182"/>
      <c r="CK271" s="182"/>
      <c r="CL271" s="182"/>
      <c r="CM271" s="182"/>
      <c r="CN271" s="182"/>
      <c r="CO271" s="182"/>
      <c r="CP271" s="182"/>
      <c r="CQ271" s="182"/>
      <c r="CR271" s="182"/>
      <c r="CS271" s="182"/>
      <c r="CT271" s="182"/>
      <c r="CU271" s="182"/>
      <c r="CV271" s="182"/>
      <c r="CW271" s="182"/>
      <c r="CX271" s="182"/>
      <c r="CY271" s="182"/>
      <c r="CZ271" s="182"/>
      <c r="DA271" s="182"/>
      <c r="DB271" s="182"/>
      <c r="DC271" s="182"/>
      <c r="DD271" s="182"/>
      <c r="DE271" s="182"/>
      <c r="DF271" s="182"/>
      <c r="DG271" s="182"/>
      <c r="DH271" s="182"/>
      <c r="DI271" s="182"/>
      <c r="DJ271" s="182"/>
      <c r="DK271" s="182"/>
    </row>
    <row r="272" spans="1:115" ht="30" customHeight="1" x14ac:dyDescent="0.25">
      <c r="A272" s="189" t="s">
        <v>733</v>
      </c>
      <c r="B272" s="182">
        <v>36.409999847412109</v>
      </c>
      <c r="C272" s="211">
        <v>36.69</v>
      </c>
      <c r="D272" s="211"/>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c r="AV272" s="182"/>
      <c r="AW272" s="182"/>
      <c r="AX272" s="182"/>
      <c r="AY272" s="182"/>
      <c r="AZ272" s="182"/>
      <c r="BA272" s="182"/>
      <c r="BB272" s="182"/>
      <c r="BC272" s="182"/>
      <c r="BD272" s="182"/>
      <c r="BE272" s="182"/>
      <c r="BF272" s="182"/>
      <c r="BG272" s="182"/>
      <c r="BH272" s="182"/>
      <c r="BI272" s="182"/>
      <c r="BJ272" s="182"/>
      <c r="BK272" s="182"/>
      <c r="BL272" s="182"/>
      <c r="BM272" s="182"/>
      <c r="BN272" s="182"/>
      <c r="BO272" s="182"/>
      <c r="BP272" s="182"/>
      <c r="BQ272" s="182"/>
      <c r="BR272" s="182"/>
      <c r="BS272" s="182"/>
      <c r="BT272" s="182"/>
      <c r="BU272" s="182"/>
      <c r="BV272" s="182"/>
      <c r="BW272" s="182"/>
      <c r="BX272" s="182"/>
      <c r="BY272" s="182"/>
      <c r="BZ272" s="182"/>
      <c r="CA272" s="182"/>
      <c r="CB272" s="182"/>
      <c r="CC272" s="182"/>
      <c r="CD272" s="182"/>
      <c r="CE272" s="182"/>
      <c r="CF272" s="182"/>
      <c r="CG272" s="182"/>
      <c r="CH272" s="182"/>
      <c r="CI272" s="182"/>
      <c r="CJ272" s="182"/>
      <c r="CK272" s="182"/>
      <c r="CL272" s="182"/>
      <c r="CM272" s="182"/>
      <c r="CN272" s="182"/>
      <c r="CO272" s="182"/>
      <c r="CP272" s="182"/>
      <c r="CQ272" s="182"/>
      <c r="CR272" s="182"/>
      <c r="CS272" s="182"/>
      <c r="CT272" s="182"/>
      <c r="CU272" s="182"/>
      <c r="CV272" s="182"/>
      <c r="CW272" s="182"/>
      <c r="CX272" s="182"/>
      <c r="CY272" s="182"/>
      <c r="CZ272" s="182"/>
      <c r="DA272" s="182"/>
      <c r="DB272" s="182"/>
      <c r="DC272" s="182"/>
      <c r="DD272" s="182"/>
      <c r="DE272" s="182"/>
      <c r="DF272" s="182"/>
      <c r="DG272" s="182"/>
      <c r="DH272" s="182"/>
      <c r="DI272" s="182"/>
      <c r="DJ272" s="182"/>
      <c r="DK272" s="182"/>
    </row>
    <row r="273" spans="1:115" ht="30" customHeight="1" x14ac:dyDescent="0.25">
      <c r="A273" s="189" t="s">
        <v>735</v>
      </c>
      <c r="B273" s="182">
        <v>17.030000686645508</v>
      </c>
      <c r="C273" s="211">
        <v>17.02</v>
      </c>
      <c r="D273" s="211"/>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c r="AV273" s="182"/>
      <c r="AW273" s="182"/>
      <c r="AX273" s="182"/>
      <c r="AY273" s="182"/>
      <c r="AZ273" s="182"/>
      <c r="BA273" s="182"/>
      <c r="BB273" s="182"/>
      <c r="BC273" s="182"/>
      <c r="BD273" s="182"/>
      <c r="BE273" s="182"/>
      <c r="BF273" s="182"/>
      <c r="BG273" s="182"/>
      <c r="BH273" s="182"/>
      <c r="BI273" s="182"/>
      <c r="BJ273" s="182"/>
      <c r="BK273" s="182"/>
      <c r="BL273" s="182"/>
      <c r="BM273" s="182"/>
      <c r="BN273" s="182"/>
      <c r="BO273" s="182"/>
      <c r="BP273" s="182"/>
      <c r="BQ273" s="182"/>
      <c r="BR273" s="182"/>
      <c r="BS273" s="182"/>
      <c r="BT273" s="182"/>
      <c r="BU273" s="182"/>
      <c r="BV273" s="182"/>
      <c r="BW273" s="182"/>
      <c r="BX273" s="182"/>
      <c r="BY273" s="182"/>
      <c r="BZ273" s="182"/>
      <c r="CA273" s="182"/>
      <c r="CB273" s="182"/>
      <c r="CC273" s="182"/>
      <c r="CD273" s="182"/>
      <c r="CE273" s="182"/>
      <c r="CF273" s="182"/>
      <c r="CG273" s="182"/>
      <c r="CH273" s="182"/>
      <c r="CI273" s="182"/>
      <c r="CJ273" s="182"/>
      <c r="CK273" s="182"/>
      <c r="CL273" s="182"/>
      <c r="CM273" s="182"/>
      <c r="CN273" s="182"/>
      <c r="CO273" s="182"/>
      <c r="CP273" s="182"/>
      <c r="CQ273" s="182"/>
      <c r="CR273" s="182"/>
      <c r="CS273" s="182"/>
      <c r="CT273" s="182"/>
      <c r="CU273" s="182"/>
      <c r="CV273" s="182"/>
      <c r="CW273" s="182"/>
      <c r="CX273" s="182"/>
      <c r="CY273" s="182"/>
      <c r="CZ273" s="182"/>
      <c r="DA273" s="182"/>
      <c r="DB273" s="182"/>
      <c r="DC273" s="182"/>
      <c r="DD273" s="182"/>
      <c r="DE273" s="182"/>
      <c r="DF273" s="182"/>
      <c r="DG273" s="182"/>
      <c r="DH273" s="182"/>
      <c r="DI273" s="182"/>
      <c r="DJ273" s="182"/>
      <c r="DK273" s="182"/>
    </row>
    <row r="274" spans="1:115" ht="30" customHeight="1" x14ac:dyDescent="0.25">
      <c r="A274" s="189" t="s">
        <v>737</v>
      </c>
      <c r="B274" s="182">
        <v>87.419998168945313</v>
      </c>
      <c r="C274" s="211">
        <v>86.24</v>
      </c>
      <c r="D274" s="211"/>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c r="AV274" s="182"/>
      <c r="AW274" s="182"/>
      <c r="AX274" s="182"/>
      <c r="AY274" s="182"/>
      <c r="AZ274" s="182"/>
      <c r="BA274" s="182"/>
      <c r="BB274" s="182"/>
      <c r="BC274" s="182"/>
      <c r="BD274" s="182"/>
      <c r="BE274" s="182"/>
      <c r="BF274" s="182"/>
      <c r="BG274" s="182"/>
      <c r="BH274" s="182"/>
      <c r="BI274" s="182"/>
      <c r="BJ274" s="182"/>
      <c r="BK274" s="182"/>
      <c r="BL274" s="182"/>
      <c r="BM274" s="182"/>
      <c r="BN274" s="182"/>
      <c r="BO274" s="182"/>
      <c r="BP274" s="182"/>
      <c r="BQ274" s="182"/>
      <c r="BR274" s="182"/>
      <c r="BS274" s="182"/>
      <c r="BT274" s="182"/>
      <c r="BU274" s="182"/>
      <c r="BV274" s="182"/>
      <c r="BW274" s="182"/>
      <c r="BX274" s="182"/>
      <c r="BY274" s="182"/>
      <c r="BZ274" s="182"/>
      <c r="CA274" s="182"/>
      <c r="CB274" s="182"/>
      <c r="CC274" s="182"/>
      <c r="CD274" s="182"/>
      <c r="CE274" s="182"/>
      <c r="CF274" s="182"/>
      <c r="CG274" s="182"/>
      <c r="CH274" s="182"/>
      <c r="CI274" s="182"/>
      <c r="CJ274" s="182"/>
      <c r="CK274" s="182"/>
      <c r="CL274" s="182"/>
      <c r="CM274" s="182"/>
      <c r="CN274" s="182"/>
      <c r="CO274" s="182"/>
      <c r="CP274" s="182"/>
      <c r="CQ274" s="182"/>
      <c r="CR274" s="182"/>
      <c r="CS274" s="182"/>
      <c r="CT274" s="182"/>
      <c r="CU274" s="182"/>
      <c r="CV274" s="182"/>
      <c r="CW274" s="182"/>
      <c r="CX274" s="182"/>
      <c r="CY274" s="182"/>
      <c r="CZ274" s="182"/>
      <c r="DA274" s="182"/>
      <c r="DB274" s="182"/>
      <c r="DC274" s="182"/>
      <c r="DD274" s="182"/>
      <c r="DE274" s="182"/>
      <c r="DF274" s="182"/>
      <c r="DG274" s="182"/>
      <c r="DH274" s="182"/>
      <c r="DI274" s="182"/>
      <c r="DJ274" s="182"/>
      <c r="DK274" s="182"/>
    </row>
    <row r="275" spans="1:115" ht="30" customHeight="1" x14ac:dyDescent="0.25">
      <c r="A275" s="189" t="s">
        <v>739</v>
      </c>
      <c r="B275" s="182">
        <v>20.180000305175781</v>
      </c>
      <c r="C275" s="211">
        <v>19.77</v>
      </c>
      <c r="D275" s="211"/>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c r="AV275" s="182"/>
      <c r="AW275" s="182"/>
      <c r="AX275" s="182"/>
      <c r="AY275" s="182"/>
      <c r="AZ275" s="182"/>
      <c r="BA275" s="182"/>
      <c r="BB275" s="182"/>
      <c r="BC275" s="182"/>
      <c r="BD275" s="182"/>
      <c r="BE275" s="182"/>
      <c r="BF275" s="182"/>
      <c r="BG275" s="182"/>
      <c r="BH275" s="182"/>
      <c r="BI275" s="182"/>
      <c r="BJ275" s="182"/>
      <c r="BK275" s="182"/>
      <c r="BL275" s="182"/>
      <c r="BM275" s="182"/>
      <c r="BN275" s="182"/>
      <c r="BO275" s="182"/>
      <c r="BP275" s="182"/>
      <c r="BQ275" s="182"/>
      <c r="BR275" s="182"/>
      <c r="BS275" s="182"/>
      <c r="BT275" s="182"/>
      <c r="BU275" s="182"/>
      <c r="BV275" s="182"/>
      <c r="BW275" s="182"/>
      <c r="BX275" s="182"/>
      <c r="BY275" s="182"/>
      <c r="BZ275" s="182"/>
      <c r="CA275" s="182"/>
      <c r="CB275" s="182"/>
      <c r="CC275" s="182"/>
      <c r="CD275" s="182"/>
      <c r="CE275" s="182"/>
      <c r="CF275" s="182"/>
      <c r="CG275" s="182"/>
      <c r="CH275" s="182"/>
      <c r="CI275" s="182"/>
      <c r="CJ275" s="182"/>
      <c r="CK275" s="182"/>
      <c r="CL275" s="182"/>
      <c r="CM275" s="182"/>
      <c r="CN275" s="182"/>
      <c r="CO275" s="182"/>
      <c r="CP275" s="182"/>
      <c r="CQ275" s="182"/>
      <c r="CR275" s="182"/>
      <c r="CS275" s="182"/>
      <c r="CT275" s="182"/>
      <c r="CU275" s="182"/>
      <c r="CV275" s="182"/>
      <c r="CW275" s="182"/>
      <c r="CX275" s="182"/>
      <c r="CY275" s="182"/>
      <c r="CZ275" s="182"/>
      <c r="DA275" s="182"/>
      <c r="DB275" s="182"/>
      <c r="DC275" s="182"/>
      <c r="DD275" s="182"/>
      <c r="DE275" s="182"/>
      <c r="DF275" s="182"/>
      <c r="DG275" s="182"/>
      <c r="DH275" s="182"/>
      <c r="DI275" s="182"/>
      <c r="DJ275" s="182"/>
      <c r="DK275" s="182"/>
    </row>
    <row r="276" spans="1:115" ht="30" customHeight="1" x14ac:dyDescent="0.25">
      <c r="A276" s="189" t="s">
        <v>258</v>
      </c>
      <c r="B276" s="182">
        <v>99.120002746582031</v>
      </c>
      <c r="C276" s="211">
        <v>101.79</v>
      </c>
      <c r="D276" s="211"/>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c r="AV276" s="182"/>
      <c r="AW276" s="182"/>
      <c r="AX276" s="182"/>
      <c r="AY276" s="182"/>
      <c r="AZ276" s="182"/>
      <c r="BA276" s="182"/>
      <c r="BB276" s="182"/>
      <c r="BC276" s="182"/>
      <c r="BD276" s="182"/>
      <c r="BE276" s="182"/>
      <c r="BF276" s="182"/>
      <c r="BG276" s="182"/>
      <c r="BH276" s="182"/>
      <c r="BI276" s="182"/>
      <c r="BJ276" s="182"/>
      <c r="BK276" s="182"/>
      <c r="BL276" s="182"/>
      <c r="BM276" s="182"/>
      <c r="BN276" s="182"/>
      <c r="BO276" s="182"/>
      <c r="BP276" s="182"/>
      <c r="BQ276" s="182"/>
      <c r="BR276" s="182"/>
      <c r="BS276" s="182"/>
      <c r="BT276" s="182"/>
      <c r="BU276" s="182"/>
      <c r="BV276" s="182"/>
      <c r="BW276" s="182"/>
      <c r="BX276" s="182"/>
      <c r="BY276" s="182"/>
      <c r="BZ276" s="182"/>
      <c r="CA276" s="182"/>
      <c r="CB276" s="182"/>
      <c r="CC276" s="182"/>
      <c r="CD276" s="182"/>
      <c r="CE276" s="182"/>
      <c r="CF276" s="182"/>
      <c r="CG276" s="182"/>
      <c r="CH276" s="182"/>
      <c r="CI276" s="182"/>
      <c r="CJ276" s="182"/>
      <c r="CK276" s="182"/>
      <c r="CL276" s="182"/>
      <c r="CM276" s="182"/>
      <c r="CN276" s="182"/>
      <c r="CO276" s="182"/>
      <c r="CP276" s="182"/>
      <c r="CQ276" s="182"/>
      <c r="CR276" s="182"/>
      <c r="CS276" s="182"/>
      <c r="CT276" s="182"/>
      <c r="CU276" s="182"/>
      <c r="CV276" s="182"/>
      <c r="CW276" s="182"/>
      <c r="CX276" s="182"/>
      <c r="CY276" s="182"/>
      <c r="CZ276" s="182"/>
      <c r="DA276" s="182"/>
      <c r="DB276" s="182"/>
      <c r="DC276" s="182"/>
      <c r="DD276" s="182"/>
      <c r="DE276" s="182"/>
      <c r="DF276" s="182"/>
      <c r="DG276" s="182"/>
      <c r="DH276" s="182"/>
      <c r="DI276" s="182"/>
      <c r="DJ276" s="182"/>
      <c r="DK276" s="182"/>
    </row>
    <row r="277" spans="1:115" ht="30" customHeight="1" x14ac:dyDescent="0.25">
      <c r="A277" s="189" t="s">
        <v>742</v>
      </c>
      <c r="B277" s="182">
        <v>45.069999694824219</v>
      </c>
      <c r="C277" s="211">
        <v>45.74</v>
      </c>
      <c r="D277" s="211"/>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c r="AV277" s="182"/>
      <c r="AW277" s="182"/>
      <c r="AX277" s="182"/>
      <c r="AY277" s="182"/>
      <c r="AZ277" s="182"/>
      <c r="BA277" s="182"/>
      <c r="BB277" s="182"/>
      <c r="BC277" s="182"/>
      <c r="BD277" s="182"/>
      <c r="BE277" s="182"/>
      <c r="BF277" s="182"/>
      <c r="BG277" s="182"/>
      <c r="BH277" s="182"/>
      <c r="BI277" s="182"/>
      <c r="BJ277" s="182"/>
      <c r="BK277" s="182"/>
      <c r="BL277" s="182"/>
      <c r="BM277" s="182"/>
      <c r="BN277" s="182"/>
      <c r="BO277" s="182"/>
      <c r="BP277" s="182"/>
      <c r="BQ277" s="182"/>
      <c r="BR277" s="182"/>
      <c r="BS277" s="182"/>
      <c r="BT277" s="182"/>
      <c r="BU277" s="182"/>
      <c r="BV277" s="182"/>
      <c r="BW277" s="182"/>
      <c r="BX277" s="182"/>
      <c r="BY277" s="182"/>
      <c r="BZ277" s="182"/>
      <c r="CA277" s="182"/>
      <c r="CB277" s="182"/>
      <c r="CC277" s="182"/>
      <c r="CD277" s="182"/>
      <c r="CE277" s="182"/>
      <c r="CF277" s="182"/>
      <c r="CG277" s="182"/>
      <c r="CH277" s="182"/>
      <c r="CI277" s="182"/>
      <c r="CJ277" s="182"/>
      <c r="CK277" s="182"/>
      <c r="CL277" s="182"/>
      <c r="CM277" s="182"/>
      <c r="CN277" s="182"/>
      <c r="CO277" s="182"/>
      <c r="CP277" s="182"/>
      <c r="CQ277" s="182"/>
      <c r="CR277" s="182"/>
      <c r="CS277" s="182"/>
      <c r="CT277" s="182"/>
      <c r="CU277" s="182"/>
      <c r="CV277" s="182"/>
      <c r="CW277" s="182"/>
      <c r="CX277" s="182"/>
      <c r="CY277" s="182"/>
      <c r="CZ277" s="182"/>
      <c r="DA277" s="182"/>
      <c r="DB277" s="182"/>
      <c r="DC277" s="182"/>
      <c r="DD277" s="182"/>
      <c r="DE277" s="182"/>
      <c r="DF277" s="182"/>
      <c r="DG277" s="182"/>
      <c r="DH277" s="182"/>
      <c r="DI277" s="182"/>
      <c r="DJ277" s="182"/>
      <c r="DK277" s="182"/>
    </row>
    <row r="278" spans="1:115" ht="30" customHeight="1" x14ac:dyDescent="0.25">
      <c r="A278" s="189" t="s">
        <v>259</v>
      </c>
      <c r="B278" s="182">
        <v>11.470000267028809</v>
      </c>
      <c r="C278" s="211">
        <v>10.87</v>
      </c>
      <c r="D278" s="211"/>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c r="AV278" s="182"/>
      <c r="AW278" s="182"/>
      <c r="AX278" s="182"/>
      <c r="AY278" s="182"/>
      <c r="AZ278" s="182"/>
      <c r="BA278" s="182"/>
      <c r="BB278" s="182"/>
      <c r="BC278" s="182"/>
      <c r="BD278" s="182"/>
      <c r="BE278" s="182"/>
      <c r="BF278" s="182"/>
      <c r="BG278" s="182"/>
      <c r="BH278" s="182"/>
      <c r="BI278" s="182"/>
      <c r="BJ278" s="182"/>
      <c r="BK278" s="182"/>
      <c r="BL278" s="182"/>
      <c r="BM278" s="182"/>
      <c r="BN278" s="182"/>
      <c r="BO278" s="182"/>
      <c r="BP278" s="182"/>
      <c r="BQ278" s="182"/>
      <c r="BR278" s="182"/>
      <c r="BS278" s="182"/>
      <c r="BT278" s="182"/>
      <c r="BU278" s="182"/>
      <c r="BV278" s="182"/>
      <c r="BW278" s="182"/>
      <c r="BX278" s="182"/>
      <c r="BY278" s="182"/>
      <c r="BZ278" s="182"/>
      <c r="CA278" s="182"/>
      <c r="CB278" s="182"/>
      <c r="CC278" s="182"/>
      <c r="CD278" s="182"/>
      <c r="CE278" s="182"/>
      <c r="CF278" s="182"/>
      <c r="CG278" s="182"/>
      <c r="CH278" s="182"/>
      <c r="CI278" s="182"/>
      <c r="CJ278" s="182"/>
      <c r="CK278" s="182"/>
      <c r="CL278" s="182"/>
      <c r="CM278" s="182"/>
      <c r="CN278" s="182"/>
      <c r="CO278" s="182"/>
      <c r="CP278" s="182"/>
      <c r="CQ278" s="182"/>
      <c r="CR278" s="182"/>
      <c r="CS278" s="182"/>
      <c r="CT278" s="182"/>
      <c r="CU278" s="182"/>
      <c r="CV278" s="182"/>
      <c r="CW278" s="182"/>
      <c r="CX278" s="182"/>
      <c r="CY278" s="182"/>
      <c r="CZ278" s="182"/>
      <c r="DA278" s="182"/>
      <c r="DB278" s="182"/>
      <c r="DC278" s="182"/>
      <c r="DD278" s="182"/>
      <c r="DE278" s="182"/>
      <c r="DF278" s="182"/>
      <c r="DG278" s="182"/>
      <c r="DH278" s="182"/>
      <c r="DI278" s="182"/>
      <c r="DJ278" s="182"/>
      <c r="DK278" s="182"/>
    </row>
    <row r="279" spans="1:115" ht="30" customHeight="1" x14ac:dyDescent="0.25">
      <c r="A279" s="189" t="s">
        <v>745</v>
      </c>
      <c r="B279" s="182">
        <v>31.309999465942383</v>
      </c>
      <c r="C279" s="211">
        <v>31.63</v>
      </c>
      <c r="D279" s="211"/>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c r="AV279" s="182"/>
      <c r="AW279" s="182"/>
      <c r="AX279" s="182"/>
      <c r="AY279" s="182"/>
      <c r="AZ279" s="182"/>
      <c r="BA279" s="182"/>
      <c r="BB279" s="182"/>
      <c r="BC279" s="182"/>
      <c r="BD279" s="182"/>
      <c r="BE279" s="182"/>
      <c r="BF279" s="182"/>
      <c r="BG279" s="182"/>
      <c r="BH279" s="182"/>
      <c r="BI279" s="182"/>
      <c r="BJ279" s="182"/>
      <c r="BK279" s="182"/>
      <c r="BL279" s="182"/>
      <c r="BM279" s="182"/>
      <c r="BN279" s="182"/>
      <c r="BO279" s="182"/>
      <c r="BP279" s="182"/>
      <c r="BQ279" s="182"/>
      <c r="BR279" s="182"/>
      <c r="BS279" s="182"/>
      <c r="BT279" s="182"/>
      <c r="BU279" s="182"/>
      <c r="BV279" s="182"/>
      <c r="BW279" s="182"/>
      <c r="BX279" s="182"/>
      <c r="BY279" s="182"/>
      <c r="BZ279" s="182"/>
      <c r="CA279" s="182"/>
      <c r="CB279" s="182"/>
      <c r="CC279" s="182"/>
      <c r="CD279" s="182"/>
      <c r="CE279" s="182"/>
      <c r="CF279" s="182"/>
      <c r="CG279" s="182"/>
      <c r="CH279" s="182"/>
      <c r="CI279" s="182"/>
      <c r="CJ279" s="182"/>
      <c r="CK279" s="182"/>
      <c r="CL279" s="182"/>
      <c r="CM279" s="182"/>
      <c r="CN279" s="182"/>
      <c r="CO279" s="182"/>
      <c r="CP279" s="182"/>
      <c r="CQ279" s="182"/>
      <c r="CR279" s="182"/>
      <c r="CS279" s="182"/>
      <c r="CT279" s="182"/>
      <c r="CU279" s="182"/>
      <c r="CV279" s="182"/>
      <c r="CW279" s="182"/>
      <c r="CX279" s="182"/>
      <c r="CY279" s="182"/>
      <c r="CZ279" s="182"/>
      <c r="DA279" s="182"/>
      <c r="DB279" s="182"/>
      <c r="DC279" s="182"/>
      <c r="DD279" s="182"/>
      <c r="DE279" s="182"/>
      <c r="DF279" s="182"/>
      <c r="DG279" s="182"/>
      <c r="DH279" s="182"/>
      <c r="DI279" s="182"/>
      <c r="DJ279" s="182"/>
      <c r="DK279" s="182"/>
    </row>
    <row r="280" spans="1:115" ht="30" customHeight="1" x14ac:dyDescent="0.25">
      <c r="A280" s="189" t="s">
        <v>260</v>
      </c>
      <c r="B280" s="182">
        <v>113.69999694824219</v>
      </c>
      <c r="C280" s="211">
        <v>115.73</v>
      </c>
      <c r="D280" s="211"/>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c r="AV280" s="182"/>
      <c r="AW280" s="182"/>
      <c r="AX280" s="182"/>
      <c r="AY280" s="182"/>
      <c r="AZ280" s="182"/>
      <c r="BA280" s="182"/>
      <c r="BB280" s="182"/>
      <c r="BC280" s="182"/>
      <c r="BD280" s="182"/>
      <c r="BE280" s="182"/>
      <c r="BF280" s="182"/>
      <c r="BG280" s="182"/>
      <c r="BH280" s="182"/>
      <c r="BI280" s="182"/>
      <c r="BJ280" s="182"/>
      <c r="BK280" s="182"/>
      <c r="BL280" s="182"/>
      <c r="BM280" s="182"/>
      <c r="BN280" s="182"/>
      <c r="BO280" s="182"/>
      <c r="BP280" s="182"/>
      <c r="BQ280" s="182"/>
      <c r="BR280" s="182"/>
      <c r="BS280" s="182"/>
      <c r="BT280" s="182"/>
      <c r="BU280" s="182"/>
      <c r="BV280" s="182"/>
      <c r="BW280" s="182"/>
      <c r="BX280" s="182"/>
      <c r="BY280" s="182"/>
      <c r="BZ280" s="182"/>
      <c r="CA280" s="182"/>
      <c r="CB280" s="182"/>
      <c r="CC280" s="182"/>
      <c r="CD280" s="182"/>
      <c r="CE280" s="182"/>
      <c r="CF280" s="182"/>
      <c r="CG280" s="182"/>
      <c r="CH280" s="182"/>
      <c r="CI280" s="182"/>
      <c r="CJ280" s="182"/>
      <c r="CK280" s="182"/>
      <c r="CL280" s="182"/>
      <c r="CM280" s="182"/>
      <c r="CN280" s="182"/>
      <c r="CO280" s="182"/>
      <c r="CP280" s="182"/>
      <c r="CQ280" s="182"/>
      <c r="CR280" s="182"/>
      <c r="CS280" s="182"/>
      <c r="CT280" s="182"/>
      <c r="CU280" s="182"/>
      <c r="CV280" s="182"/>
      <c r="CW280" s="182"/>
      <c r="CX280" s="182"/>
      <c r="CY280" s="182"/>
      <c r="CZ280" s="182"/>
      <c r="DA280" s="182"/>
      <c r="DB280" s="182"/>
      <c r="DC280" s="182"/>
      <c r="DD280" s="182"/>
      <c r="DE280" s="182"/>
      <c r="DF280" s="182"/>
      <c r="DG280" s="182"/>
      <c r="DH280" s="182"/>
      <c r="DI280" s="182"/>
      <c r="DJ280" s="182"/>
      <c r="DK280" s="182"/>
    </row>
    <row r="281" spans="1:115" ht="30" customHeight="1" x14ac:dyDescent="0.25">
      <c r="A281" s="189" t="s">
        <v>748</v>
      </c>
      <c r="B281" s="182">
        <v>20.809999465942383</v>
      </c>
      <c r="C281" s="211">
        <v>20.8</v>
      </c>
      <c r="D281" s="211"/>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c r="AV281" s="182"/>
      <c r="AW281" s="182"/>
      <c r="AX281" s="182"/>
      <c r="AY281" s="182"/>
      <c r="AZ281" s="182"/>
      <c r="BA281" s="182"/>
      <c r="BB281" s="182"/>
      <c r="BC281" s="182"/>
      <c r="BD281" s="182"/>
      <c r="BE281" s="182"/>
      <c r="BF281" s="182"/>
      <c r="BG281" s="182"/>
      <c r="BH281" s="182"/>
      <c r="BI281" s="182"/>
      <c r="BJ281" s="182"/>
      <c r="BK281" s="182"/>
      <c r="BL281" s="182"/>
      <c r="BM281" s="182"/>
      <c r="BN281" s="182"/>
      <c r="BO281" s="182"/>
      <c r="BP281" s="182"/>
      <c r="BQ281" s="182"/>
      <c r="BR281" s="182"/>
      <c r="BS281" s="182"/>
      <c r="BT281" s="182"/>
      <c r="BU281" s="182"/>
      <c r="BV281" s="182"/>
      <c r="BW281" s="182"/>
      <c r="BX281" s="182"/>
      <c r="BY281" s="182"/>
      <c r="BZ281" s="182"/>
      <c r="CA281" s="182"/>
      <c r="CB281" s="182"/>
      <c r="CC281" s="182"/>
      <c r="CD281" s="182"/>
      <c r="CE281" s="182"/>
      <c r="CF281" s="182"/>
      <c r="CG281" s="182"/>
      <c r="CH281" s="182"/>
      <c r="CI281" s="182"/>
      <c r="CJ281" s="182"/>
      <c r="CK281" s="182"/>
      <c r="CL281" s="182"/>
      <c r="CM281" s="182"/>
      <c r="CN281" s="182"/>
      <c r="CO281" s="182"/>
      <c r="CP281" s="182"/>
      <c r="CQ281" s="182"/>
      <c r="CR281" s="182"/>
      <c r="CS281" s="182"/>
      <c r="CT281" s="182"/>
      <c r="CU281" s="182"/>
      <c r="CV281" s="182"/>
      <c r="CW281" s="182"/>
      <c r="CX281" s="182"/>
      <c r="CY281" s="182"/>
      <c r="CZ281" s="182"/>
      <c r="DA281" s="182"/>
      <c r="DB281" s="182"/>
      <c r="DC281" s="182"/>
      <c r="DD281" s="182"/>
      <c r="DE281" s="182"/>
      <c r="DF281" s="182"/>
      <c r="DG281" s="182"/>
      <c r="DH281" s="182"/>
      <c r="DI281" s="182"/>
      <c r="DJ281" s="182"/>
      <c r="DK281" s="182"/>
    </row>
    <row r="282" spans="1:115" ht="30" customHeight="1" x14ac:dyDescent="0.25">
      <c r="A282" s="189" t="s">
        <v>750</v>
      </c>
      <c r="B282" s="182">
        <v>129.25999450683594</v>
      </c>
      <c r="C282" s="211">
        <v>136.96</v>
      </c>
      <c r="D282" s="211"/>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c r="AV282" s="182"/>
      <c r="AW282" s="182"/>
      <c r="AX282" s="182"/>
      <c r="AY282" s="182"/>
      <c r="AZ282" s="182"/>
      <c r="BA282" s="182"/>
      <c r="BB282" s="182"/>
      <c r="BC282" s="182"/>
      <c r="BD282" s="182"/>
      <c r="BE282" s="182"/>
      <c r="BF282" s="182"/>
      <c r="BG282" s="182"/>
      <c r="BH282" s="182"/>
      <c r="BI282" s="182"/>
      <c r="BJ282" s="182"/>
      <c r="BK282" s="182"/>
      <c r="BL282" s="182"/>
      <c r="BM282" s="182"/>
      <c r="BN282" s="182"/>
      <c r="BO282" s="182"/>
      <c r="BP282" s="182"/>
      <c r="BQ282" s="182"/>
      <c r="BR282" s="182"/>
      <c r="BS282" s="182"/>
      <c r="BT282" s="182"/>
      <c r="BU282" s="182"/>
      <c r="BV282" s="182"/>
      <c r="BW282" s="182"/>
      <c r="BX282" s="182"/>
      <c r="BY282" s="182"/>
      <c r="BZ282" s="182"/>
      <c r="CA282" s="182"/>
      <c r="CB282" s="182"/>
      <c r="CC282" s="182"/>
      <c r="CD282" s="182"/>
      <c r="CE282" s="182"/>
      <c r="CF282" s="182"/>
      <c r="CG282" s="182"/>
      <c r="CH282" s="182"/>
      <c r="CI282" s="182"/>
      <c r="CJ282" s="182"/>
      <c r="CK282" s="182"/>
      <c r="CL282" s="182"/>
      <c r="CM282" s="182"/>
      <c r="CN282" s="182"/>
      <c r="CO282" s="182"/>
      <c r="CP282" s="182"/>
      <c r="CQ282" s="182"/>
      <c r="CR282" s="182"/>
      <c r="CS282" s="182"/>
      <c r="CT282" s="182"/>
      <c r="CU282" s="182"/>
      <c r="CV282" s="182"/>
      <c r="CW282" s="182"/>
      <c r="CX282" s="182"/>
      <c r="CY282" s="182"/>
      <c r="CZ282" s="182"/>
      <c r="DA282" s="182"/>
      <c r="DB282" s="182"/>
      <c r="DC282" s="182"/>
      <c r="DD282" s="182"/>
      <c r="DE282" s="182"/>
      <c r="DF282" s="182"/>
      <c r="DG282" s="182"/>
      <c r="DH282" s="182"/>
      <c r="DI282" s="182"/>
      <c r="DJ282" s="182"/>
      <c r="DK282" s="182"/>
    </row>
    <row r="283" spans="1:115" ht="30" customHeight="1" x14ac:dyDescent="0.25">
      <c r="A283" s="189" t="s">
        <v>752</v>
      </c>
      <c r="B283" s="182">
        <v>34.310001373291016</v>
      </c>
      <c r="C283" s="211">
        <v>34.58</v>
      </c>
      <c r="D283" s="211"/>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c r="AV283" s="182"/>
      <c r="AW283" s="182"/>
      <c r="AX283" s="182"/>
      <c r="AY283" s="182"/>
      <c r="AZ283" s="182"/>
      <c r="BA283" s="182"/>
      <c r="BB283" s="182"/>
      <c r="BC283" s="182"/>
      <c r="BD283" s="182"/>
      <c r="BE283" s="182"/>
      <c r="BF283" s="182"/>
      <c r="BG283" s="182"/>
      <c r="BH283" s="182"/>
      <c r="BI283" s="182"/>
      <c r="BJ283" s="182"/>
      <c r="BK283" s="182"/>
      <c r="BL283" s="182"/>
      <c r="BM283" s="182"/>
      <c r="BN283" s="182"/>
      <c r="BO283" s="182"/>
      <c r="BP283" s="182"/>
      <c r="BQ283" s="182"/>
      <c r="BR283" s="182"/>
      <c r="BS283" s="182"/>
      <c r="BT283" s="182"/>
      <c r="BU283" s="182"/>
      <c r="BV283" s="182"/>
      <c r="BW283" s="182"/>
      <c r="BX283" s="182"/>
      <c r="BY283" s="182"/>
      <c r="BZ283" s="182"/>
      <c r="CA283" s="182"/>
      <c r="CB283" s="182"/>
      <c r="CC283" s="182"/>
      <c r="CD283" s="182"/>
      <c r="CE283" s="182"/>
      <c r="CF283" s="182"/>
      <c r="CG283" s="182"/>
      <c r="CH283" s="182"/>
      <c r="CI283" s="182"/>
      <c r="CJ283" s="182"/>
      <c r="CK283" s="182"/>
      <c r="CL283" s="182"/>
      <c r="CM283" s="182"/>
      <c r="CN283" s="182"/>
      <c r="CO283" s="182"/>
      <c r="CP283" s="182"/>
      <c r="CQ283" s="182"/>
      <c r="CR283" s="182"/>
      <c r="CS283" s="182"/>
      <c r="CT283" s="182"/>
      <c r="CU283" s="182"/>
      <c r="CV283" s="182"/>
      <c r="CW283" s="182"/>
      <c r="CX283" s="182"/>
      <c r="CY283" s="182"/>
      <c r="CZ283" s="182"/>
      <c r="DA283" s="182"/>
      <c r="DB283" s="182"/>
      <c r="DC283" s="182"/>
      <c r="DD283" s="182"/>
      <c r="DE283" s="182"/>
      <c r="DF283" s="182"/>
      <c r="DG283" s="182"/>
      <c r="DH283" s="182"/>
      <c r="DI283" s="182"/>
      <c r="DJ283" s="182"/>
      <c r="DK283" s="182"/>
    </row>
    <row r="284" spans="1:115" ht="30" customHeight="1" x14ac:dyDescent="0.25">
      <c r="A284" s="189" t="s">
        <v>754</v>
      </c>
      <c r="B284" s="182">
        <v>29.229999542236328</v>
      </c>
      <c r="C284" s="211">
        <v>29.27</v>
      </c>
      <c r="D284" s="211"/>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c r="AV284" s="182"/>
      <c r="AW284" s="182"/>
      <c r="AX284" s="182"/>
      <c r="AY284" s="182"/>
      <c r="AZ284" s="182"/>
      <c r="BA284" s="182"/>
      <c r="BB284" s="182"/>
      <c r="BC284" s="182"/>
      <c r="BD284" s="182"/>
      <c r="BE284" s="182"/>
      <c r="BF284" s="182"/>
      <c r="BG284" s="182"/>
      <c r="BH284" s="182"/>
      <c r="BI284" s="182"/>
      <c r="BJ284" s="182"/>
      <c r="BK284" s="182"/>
      <c r="BL284" s="182"/>
      <c r="BM284" s="182"/>
      <c r="BN284" s="182"/>
      <c r="BO284" s="182"/>
      <c r="BP284" s="182"/>
      <c r="BQ284" s="182"/>
      <c r="BR284" s="182"/>
      <c r="BS284" s="182"/>
      <c r="BT284" s="182"/>
      <c r="BU284" s="182"/>
      <c r="BV284" s="182"/>
      <c r="BW284" s="182"/>
      <c r="BX284" s="182"/>
      <c r="BY284" s="182"/>
      <c r="BZ284" s="182"/>
      <c r="CA284" s="182"/>
      <c r="CB284" s="182"/>
      <c r="CC284" s="182"/>
      <c r="CD284" s="182"/>
      <c r="CE284" s="182"/>
      <c r="CF284" s="182"/>
      <c r="CG284" s="182"/>
      <c r="CH284" s="182"/>
      <c r="CI284" s="182"/>
      <c r="CJ284" s="182"/>
      <c r="CK284" s="182"/>
      <c r="CL284" s="182"/>
      <c r="CM284" s="182"/>
      <c r="CN284" s="182"/>
      <c r="CO284" s="182"/>
      <c r="CP284" s="182"/>
      <c r="CQ284" s="182"/>
      <c r="CR284" s="182"/>
      <c r="CS284" s="182"/>
      <c r="CT284" s="182"/>
      <c r="CU284" s="182"/>
      <c r="CV284" s="182"/>
      <c r="CW284" s="182"/>
      <c r="CX284" s="182"/>
      <c r="CY284" s="182"/>
      <c r="CZ284" s="182"/>
      <c r="DA284" s="182"/>
      <c r="DB284" s="182"/>
      <c r="DC284" s="182"/>
      <c r="DD284" s="182"/>
      <c r="DE284" s="182"/>
      <c r="DF284" s="182"/>
      <c r="DG284" s="182"/>
      <c r="DH284" s="182"/>
      <c r="DI284" s="182"/>
      <c r="DJ284" s="182"/>
      <c r="DK284" s="182"/>
    </row>
    <row r="285" spans="1:115" ht="30" customHeight="1" x14ac:dyDescent="0.25">
      <c r="A285" s="189" t="s">
        <v>756</v>
      </c>
      <c r="B285" s="182">
        <v>10.020000457763672</v>
      </c>
      <c r="C285" s="211">
        <v>10.02</v>
      </c>
      <c r="D285" s="211"/>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c r="AV285" s="182"/>
      <c r="AW285" s="182"/>
      <c r="AX285" s="182"/>
      <c r="AY285" s="182"/>
      <c r="AZ285" s="182"/>
      <c r="BA285" s="182"/>
      <c r="BB285" s="182"/>
      <c r="BC285" s="182"/>
      <c r="BD285" s="182"/>
      <c r="BE285" s="182"/>
      <c r="BF285" s="182"/>
      <c r="BG285" s="182"/>
      <c r="BH285" s="182"/>
      <c r="BI285" s="182"/>
      <c r="BJ285" s="182"/>
      <c r="BK285" s="182"/>
      <c r="BL285" s="182"/>
      <c r="BM285" s="182"/>
      <c r="BN285" s="182"/>
      <c r="BO285" s="182"/>
      <c r="BP285" s="182"/>
      <c r="BQ285" s="182"/>
      <c r="BR285" s="182"/>
      <c r="BS285" s="182"/>
      <c r="BT285" s="182"/>
      <c r="BU285" s="182"/>
      <c r="BV285" s="182"/>
      <c r="BW285" s="182"/>
      <c r="BX285" s="182"/>
      <c r="BY285" s="182"/>
      <c r="BZ285" s="182"/>
      <c r="CA285" s="182"/>
      <c r="CB285" s="182"/>
      <c r="CC285" s="182"/>
      <c r="CD285" s="182"/>
      <c r="CE285" s="182"/>
      <c r="CF285" s="182"/>
      <c r="CG285" s="182"/>
      <c r="CH285" s="182"/>
      <c r="CI285" s="182"/>
      <c r="CJ285" s="182"/>
      <c r="CK285" s="182"/>
      <c r="CL285" s="182"/>
      <c r="CM285" s="182"/>
      <c r="CN285" s="182"/>
      <c r="CO285" s="182"/>
      <c r="CP285" s="182"/>
      <c r="CQ285" s="182"/>
      <c r="CR285" s="182"/>
      <c r="CS285" s="182"/>
      <c r="CT285" s="182"/>
      <c r="CU285" s="182"/>
      <c r="CV285" s="182"/>
      <c r="CW285" s="182"/>
      <c r="CX285" s="182"/>
      <c r="CY285" s="182"/>
      <c r="CZ285" s="182"/>
      <c r="DA285" s="182"/>
      <c r="DB285" s="182"/>
      <c r="DC285" s="182"/>
      <c r="DD285" s="182"/>
      <c r="DE285" s="182"/>
      <c r="DF285" s="182"/>
      <c r="DG285" s="182"/>
      <c r="DH285" s="182"/>
      <c r="DI285" s="182"/>
      <c r="DJ285" s="182"/>
      <c r="DK285" s="182"/>
    </row>
    <row r="286" spans="1:115" ht="30" customHeight="1" x14ac:dyDescent="0.25">
      <c r="A286" s="189" t="s">
        <v>758</v>
      </c>
      <c r="B286" s="182">
        <v>78.349998474121094</v>
      </c>
      <c r="C286" s="211">
        <v>79.55</v>
      </c>
      <c r="D286" s="211"/>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c r="AV286" s="182"/>
      <c r="AW286" s="182"/>
      <c r="AX286" s="182"/>
      <c r="AY286" s="182"/>
      <c r="AZ286" s="182"/>
      <c r="BA286" s="182"/>
      <c r="BB286" s="182"/>
      <c r="BC286" s="182"/>
      <c r="BD286" s="182"/>
      <c r="BE286" s="182"/>
      <c r="BF286" s="182"/>
      <c r="BG286" s="182"/>
      <c r="BH286" s="182"/>
      <c r="BI286" s="182"/>
      <c r="BJ286" s="182"/>
      <c r="BK286" s="182"/>
      <c r="BL286" s="182"/>
      <c r="BM286" s="182"/>
      <c r="BN286" s="182"/>
      <c r="BO286" s="182"/>
      <c r="BP286" s="182"/>
      <c r="BQ286" s="182"/>
      <c r="BR286" s="182"/>
      <c r="BS286" s="182"/>
      <c r="BT286" s="182"/>
      <c r="BU286" s="182"/>
      <c r="BV286" s="182"/>
      <c r="BW286" s="182"/>
      <c r="BX286" s="182"/>
      <c r="BY286" s="182"/>
      <c r="BZ286" s="182"/>
      <c r="CA286" s="182"/>
      <c r="CB286" s="182"/>
      <c r="CC286" s="182"/>
      <c r="CD286" s="182"/>
      <c r="CE286" s="182"/>
      <c r="CF286" s="182"/>
      <c r="CG286" s="182"/>
      <c r="CH286" s="182"/>
      <c r="CI286" s="182"/>
      <c r="CJ286" s="182"/>
      <c r="CK286" s="182"/>
      <c r="CL286" s="182"/>
      <c r="CM286" s="182"/>
      <c r="CN286" s="182"/>
      <c r="CO286" s="182"/>
      <c r="CP286" s="182"/>
      <c r="CQ286" s="182"/>
      <c r="CR286" s="182"/>
      <c r="CS286" s="182"/>
      <c r="CT286" s="182"/>
      <c r="CU286" s="182"/>
      <c r="CV286" s="182"/>
      <c r="CW286" s="182"/>
      <c r="CX286" s="182"/>
      <c r="CY286" s="182"/>
      <c r="CZ286" s="182"/>
      <c r="DA286" s="182"/>
      <c r="DB286" s="182"/>
      <c r="DC286" s="182"/>
      <c r="DD286" s="182"/>
      <c r="DE286" s="182"/>
      <c r="DF286" s="182"/>
      <c r="DG286" s="182"/>
      <c r="DH286" s="182"/>
      <c r="DI286" s="182"/>
      <c r="DJ286" s="182"/>
      <c r="DK286" s="182"/>
    </row>
    <row r="287" spans="1:115" ht="30" customHeight="1" x14ac:dyDescent="0.25">
      <c r="A287" s="189" t="s">
        <v>760</v>
      </c>
      <c r="B287" s="182">
        <v>146.58999633789063</v>
      </c>
      <c r="C287" s="211">
        <v>146.57</v>
      </c>
      <c r="D287" s="211"/>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c r="AV287" s="182"/>
      <c r="AW287" s="182"/>
      <c r="AX287" s="182"/>
      <c r="AY287" s="182"/>
      <c r="AZ287" s="182"/>
      <c r="BA287" s="182"/>
      <c r="BB287" s="182"/>
      <c r="BC287" s="182"/>
      <c r="BD287" s="182"/>
      <c r="BE287" s="182"/>
      <c r="BF287" s="182"/>
      <c r="BG287" s="182"/>
      <c r="BH287" s="182"/>
      <c r="BI287" s="182"/>
      <c r="BJ287" s="182"/>
      <c r="BK287" s="182"/>
      <c r="BL287" s="182"/>
      <c r="BM287" s="182"/>
      <c r="BN287" s="182"/>
      <c r="BO287" s="182"/>
      <c r="BP287" s="182"/>
      <c r="BQ287" s="182"/>
      <c r="BR287" s="182"/>
      <c r="BS287" s="182"/>
      <c r="BT287" s="182"/>
      <c r="BU287" s="182"/>
      <c r="BV287" s="182"/>
      <c r="BW287" s="182"/>
      <c r="BX287" s="182"/>
      <c r="BY287" s="182"/>
      <c r="BZ287" s="182"/>
      <c r="CA287" s="182"/>
      <c r="CB287" s="182"/>
      <c r="CC287" s="182"/>
      <c r="CD287" s="182"/>
      <c r="CE287" s="182"/>
      <c r="CF287" s="182"/>
      <c r="CG287" s="182"/>
      <c r="CH287" s="182"/>
      <c r="CI287" s="182"/>
      <c r="CJ287" s="182"/>
      <c r="CK287" s="182"/>
      <c r="CL287" s="182"/>
      <c r="CM287" s="182"/>
      <c r="CN287" s="182"/>
      <c r="CO287" s="182"/>
      <c r="CP287" s="182"/>
      <c r="CQ287" s="182"/>
      <c r="CR287" s="182"/>
      <c r="CS287" s="182"/>
      <c r="CT287" s="182"/>
      <c r="CU287" s="182"/>
      <c r="CV287" s="182"/>
      <c r="CW287" s="182"/>
      <c r="CX287" s="182"/>
      <c r="CY287" s="182"/>
      <c r="CZ287" s="182"/>
      <c r="DA287" s="182"/>
      <c r="DB287" s="182"/>
      <c r="DC287" s="182"/>
      <c r="DD287" s="182"/>
      <c r="DE287" s="182"/>
      <c r="DF287" s="182"/>
      <c r="DG287" s="182"/>
      <c r="DH287" s="182"/>
      <c r="DI287" s="182"/>
      <c r="DJ287" s="182"/>
      <c r="DK287" s="182"/>
    </row>
    <row r="288" spans="1:115" ht="30" customHeight="1" x14ac:dyDescent="0.25">
      <c r="A288" s="189" t="s">
        <v>762</v>
      </c>
      <c r="B288" s="182">
        <v>4.7699999809265137</v>
      </c>
      <c r="C288" s="211">
        <v>4.7300000000000004</v>
      </c>
      <c r="D288" s="211"/>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c r="AV288" s="182"/>
      <c r="AW288" s="182"/>
      <c r="AX288" s="182"/>
      <c r="AY288" s="182"/>
      <c r="AZ288" s="182"/>
      <c r="BA288" s="182"/>
      <c r="BB288" s="182"/>
      <c r="BC288" s="182"/>
      <c r="BD288" s="182"/>
      <c r="BE288" s="182"/>
      <c r="BF288" s="182"/>
      <c r="BG288" s="182"/>
      <c r="BH288" s="182"/>
      <c r="BI288" s="182"/>
      <c r="BJ288" s="182"/>
      <c r="BK288" s="182"/>
      <c r="BL288" s="182"/>
      <c r="BM288" s="182"/>
      <c r="BN288" s="182"/>
      <c r="BO288" s="182"/>
      <c r="BP288" s="182"/>
      <c r="BQ288" s="182"/>
      <c r="BR288" s="182"/>
      <c r="BS288" s="182"/>
      <c r="BT288" s="182"/>
      <c r="BU288" s="182"/>
      <c r="BV288" s="182"/>
      <c r="BW288" s="182"/>
      <c r="BX288" s="182"/>
      <c r="BY288" s="182"/>
      <c r="BZ288" s="182"/>
      <c r="CA288" s="182"/>
      <c r="CB288" s="182"/>
      <c r="CC288" s="182"/>
      <c r="CD288" s="182"/>
      <c r="CE288" s="182"/>
      <c r="CF288" s="182"/>
      <c r="CG288" s="182"/>
      <c r="CH288" s="182"/>
      <c r="CI288" s="182"/>
      <c r="CJ288" s="182"/>
      <c r="CK288" s="182"/>
      <c r="CL288" s="182"/>
      <c r="CM288" s="182"/>
      <c r="CN288" s="182"/>
      <c r="CO288" s="182"/>
      <c r="CP288" s="182"/>
      <c r="CQ288" s="182"/>
      <c r="CR288" s="182"/>
      <c r="CS288" s="182"/>
      <c r="CT288" s="182"/>
      <c r="CU288" s="182"/>
      <c r="CV288" s="182"/>
      <c r="CW288" s="182"/>
      <c r="CX288" s="182"/>
      <c r="CY288" s="182"/>
      <c r="CZ288" s="182"/>
      <c r="DA288" s="182"/>
      <c r="DB288" s="182"/>
      <c r="DC288" s="182"/>
      <c r="DD288" s="182"/>
      <c r="DE288" s="182"/>
      <c r="DF288" s="182"/>
      <c r="DG288" s="182"/>
      <c r="DH288" s="182"/>
      <c r="DI288" s="182"/>
      <c r="DJ288" s="182"/>
      <c r="DK288" s="182"/>
    </row>
    <row r="289" spans="1:115" ht="30" customHeight="1" x14ac:dyDescent="0.25">
      <c r="A289" s="189" t="s">
        <v>764</v>
      </c>
      <c r="B289" s="182">
        <v>5.559999942779541</v>
      </c>
      <c r="C289" s="211">
        <v>5.78</v>
      </c>
      <c r="D289" s="211"/>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c r="AV289" s="182"/>
      <c r="AW289" s="182"/>
      <c r="AX289" s="182"/>
      <c r="AY289" s="182"/>
      <c r="AZ289" s="182"/>
      <c r="BA289" s="182"/>
      <c r="BB289" s="182"/>
      <c r="BC289" s="182"/>
      <c r="BD289" s="182"/>
      <c r="BE289" s="182"/>
      <c r="BF289" s="182"/>
      <c r="BG289" s="182"/>
      <c r="BH289" s="182"/>
      <c r="BI289" s="182"/>
      <c r="BJ289" s="182"/>
      <c r="BK289" s="182"/>
      <c r="BL289" s="182"/>
      <c r="BM289" s="182"/>
      <c r="BN289" s="182"/>
      <c r="BO289" s="182"/>
      <c r="BP289" s="182"/>
      <c r="BQ289" s="182"/>
      <c r="BR289" s="182"/>
      <c r="BS289" s="182"/>
      <c r="BT289" s="182"/>
      <c r="BU289" s="182"/>
      <c r="BV289" s="182"/>
      <c r="BW289" s="182"/>
      <c r="BX289" s="182"/>
      <c r="BY289" s="182"/>
      <c r="BZ289" s="182"/>
      <c r="CA289" s="182"/>
      <c r="CB289" s="182"/>
      <c r="CC289" s="182"/>
      <c r="CD289" s="182"/>
      <c r="CE289" s="182"/>
      <c r="CF289" s="182"/>
      <c r="CG289" s="182"/>
      <c r="CH289" s="182"/>
      <c r="CI289" s="182"/>
      <c r="CJ289" s="182"/>
      <c r="CK289" s="182"/>
      <c r="CL289" s="182"/>
      <c r="CM289" s="182"/>
      <c r="CN289" s="182"/>
      <c r="CO289" s="182"/>
      <c r="CP289" s="182"/>
      <c r="CQ289" s="182"/>
      <c r="CR289" s="182"/>
      <c r="CS289" s="182"/>
      <c r="CT289" s="182"/>
      <c r="CU289" s="182"/>
      <c r="CV289" s="182"/>
      <c r="CW289" s="182"/>
      <c r="CX289" s="182"/>
      <c r="CY289" s="182"/>
      <c r="CZ289" s="182"/>
      <c r="DA289" s="182"/>
      <c r="DB289" s="182"/>
      <c r="DC289" s="182"/>
      <c r="DD289" s="182"/>
      <c r="DE289" s="182"/>
      <c r="DF289" s="182"/>
      <c r="DG289" s="182"/>
      <c r="DH289" s="182"/>
      <c r="DI289" s="182"/>
      <c r="DJ289" s="182"/>
      <c r="DK289" s="182"/>
    </row>
    <row r="290" spans="1:115" ht="30" customHeight="1" x14ac:dyDescent="0.25">
      <c r="A290" s="189" t="s">
        <v>766</v>
      </c>
      <c r="B290" s="182">
        <v>20.049999237060547</v>
      </c>
      <c r="C290" s="211">
        <v>20.18</v>
      </c>
      <c r="D290" s="211"/>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c r="AV290" s="182"/>
      <c r="AW290" s="182"/>
      <c r="AX290" s="182"/>
      <c r="AY290" s="182"/>
      <c r="AZ290" s="182"/>
      <c r="BA290" s="182"/>
      <c r="BB290" s="182"/>
      <c r="BC290" s="182"/>
      <c r="BD290" s="182"/>
      <c r="BE290" s="182"/>
      <c r="BF290" s="182"/>
      <c r="BG290" s="182"/>
      <c r="BH290" s="182"/>
      <c r="BI290" s="182"/>
      <c r="BJ290" s="182"/>
      <c r="BK290" s="182"/>
      <c r="BL290" s="182"/>
      <c r="BM290" s="182"/>
      <c r="BN290" s="182"/>
      <c r="BO290" s="182"/>
      <c r="BP290" s="182"/>
      <c r="BQ290" s="182"/>
      <c r="BR290" s="182"/>
      <c r="BS290" s="182"/>
      <c r="BT290" s="182"/>
      <c r="BU290" s="182"/>
      <c r="BV290" s="182"/>
      <c r="BW290" s="182"/>
      <c r="BX290" s="182"/>
      <c r="BY290" s="182"/>
      <c r="BZ290" s="182"/>
      <c r="CA290" s="182"/>
      <c r="CB290" s="182"/>
      <c r="CC290" s="182"/>
      <c r="CD290" s="182"/>
      <c r="CE290" s="182"/>
      <c r="CF290" s="182"/>
      <c r="CG290" s="182"/>
      <c r="CH290" s="182"/>
      <c r="CI290" s="182"/>
      <c r="CJ290" s="182"/>
      <c r="CK290" s="182"/>
      <c r="CL290" s="182"/>
      <c r="CM290" s="182"/>
      <c r="CN290" s="182"/>
      <c r="CO290" s="182"/>
      <c r="CP290" s="182"/>
      <c r="CQ290" s="182"/>
      <c r="CR290" s="182"/>
      <c r="CS290" s="182"/>
      <c r="CT290" s="182"/>
      <c r="CU290" s="182"/>
      <c r="CV290" s="182"/>
      <c r="CW290" s="182"/>
      <c r="CX290" s="182"/>
      <c r="CY290" s="182"/>
      <c r="CZ290" s="182"/>
      <c r="DA290" s="182"/>
      <c r="DB290" s="182"/>
      <c r="DC290" s="182"/>
      <c r="DD290" s="182"/>
      <c r="DE290" s="182"/>
      <c r="DF290" s="182"/>
      <c r="DG290" s="182"/>
      <c r="DH290" s="182"/>
      <c r="DI290" s="182"/>
      <c r="DJ290" s="182"/>
      <c r="DK290" s="182"/>
    </row>
    <row r="291" spans="1:115" ht="30" customHeight="1" x14ac:dyDescent="0.25">
      <c r="A291" s="189" t="s">
        <v>768</v>
      </c>
      <c r="B291" s="182">
        <v>18.940000534057617</v>
      </c>
      <c r="C291" s="211">
        <v>19.09</v>
      </c>
      <c r="D291" s="211"/>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c r="AV291" s="182"/>
      <c r="AW291" s="182"/>
      <c r="AX291" s="182"/>
      <c r="AY291" s="182"/>
      <c r="AZ291" s="182"/>
      <c r="BA291" s="182"/>
      <c r="BB291" s="182"/>
      <c r="BC291" s="182"/>
      <c r="BD291" s="182"/>
      <c r="BE291" s="182"/>
      <c r="BF291" s="182"/>
      <c r="BG291" s="182"/>
      <c r="BH291" s="182"/>
      <c r="BI291" s="182"/>
      <c r="BJ291" s="182"/>
      <c r="BK291" s="182"/>
      <c r="BL291" s="182"/>
      <c r="BM291" s="182"/>
      <c r="BN291" s="182"/>
      <c r="BO291" s="182"/>
      <c r="BP291" s="182"/>
      <c r="BQ291" s="182"/>
      <c r="BR291" s="182"/>
      <c r="BS291" s="182"/>
      <c r="BT291" s="182"/>
      <c r="BU291" s="182"/>
      <c r="BV291" s="182"/>
      <c r="BW291" s="182"/>
      <c r="BX291" s="182"/>
      <c r="BY291" s="182"/>
      <c r="BZ291" s="182"/>
      <c r="CA291" s="182"/>
      <c r="CB291" s="182"/>
      <c r="CC291" s="182"/>
      <c r="CD291" s="182"/>
      <c r="CE291" s="182"/>
      <c r="CF291" s="182"/>
      <c r="CG291" s="182"/>
      <c r="CH291" s="182"/>
      <c r="CI291" s="182"/>
      <c r="CJ291" s="182"/>
      <c r="CK291" s="182"/>
      <c r="CL291" s="182"/>
      <c r="CM291" s="182"/>
      <c r="CN291" s="182"/>
      <c r="CO291" s="182"/>
      <c r="CP291" s="182"/>
      <c r="CQ291" s="182"/>
      <c r="CR291" s="182"/>
      <c r="CS291" s="182"/>
      <c r="CT291" s="182"/>
      <c r="CU291" s="182"/>
      <c r="CV291" s="182"/>
      <c r="CW291" s="182"/>
      <c r="CX291" s="182"/>
      <c r="CY291" s="182"/>
      <c r="CZ291" s="182"/>
      <c r="DA291" s="182"/>
      <c r="DB291" s="182"/>
      <c r="DC291" s="182"/>
      <c r="DD291" s="182"/>
      <c r="DE291" s="182"/>
      <c r="DF291" s="182"/>
      <c r="DG291" s="182"/>
      <c r="DH291" s="182"/>
      <c r="DI291" s="182"/>
      <c r="DJ291" s="182"/>
      <c r="DK291" s="182"/>
    </row>
    <row r="292" spans="1:115" ht="30" customHeight="1" x14ac:dyDescent="0.25">
      <c r="A292" s="189" t="s">
        <v>770</v>
      </c>
      <c r="B292" s="182">
        <v>67.660003662109375</v>
      </c>
      <c r="C292" s="211">
        <v>67.73</v>
      </c>
      <c r="D292" s="211"/>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c r="AV292" s="182"/>
      <c r="AW292" s="182"/>
      <c r="AX292" s="182"/>
      <c r="AY292" s="182"/>
      <c r="AZ292" s="182"/>
      <c r="BA292" s="182"/>
      <c r="BB292" s="182"/>
      <c r="BC292" s="182"/>
      <c r="BD292" s="182"/>
      <c r="BE292" s="182"/>
      <c r="BF292" s="182"/>
      <c r="BG292" s="182"/>
      <c r="BH292" s="182"/>
      <c r="BI292" s="182"/>
      <c r="BJ292" s="182"/>
      <c r="BK292" s="182"/>
      <c r="BL292" s="182"/>
      <c r="BM292" s="182"/>
      <c r="BN292" s="182"/>
      <c r="BO292" s="182"/>
      <c r="BP292" s="182"/>
      <c r="BQ292" s="182"/>
      <c r="BR292" s="182"/>
      <c r="BS292" s="182"/>
      <c r="BT292" s="182"/>
      <c r="BU292" s="182"/>
      <c r="BV292" s="182"/>
      <c r="BW292" s="182"/>
      <c r="BX292" s="182"/>
      <c r="BY292" s="182"/>
      <c r="BZ292" s="182"/>
      <c r="CA292" s="182"/>
      <c r="CB292" s="182"/>
      <c r="CC292" s="182"/>
      <c r="CD292" s="182"/>
      <c r="CE292" s="182"/>
      <c r="CF292" s="182"/>
      <c r="CG292" s="182"/>
      <c r="CH292" s="182"/>
      <c r="CI292" s="182"/>
      <c r="CJ292" s="182"/>
      <c r="CK292" s="182"/>
      <c r="CL292" s="182"/>
      <c r="CM292" s="182"/>
      <c r="CN292" s="182"/>
      <c r="CO292" s="182"/>
      <c r="CP292" s="182"/>
      <c r="CQ292" s="182"/>
      <c r="CR292" s="182"/>
      <c r="CS292" s="182"/>
      <c r="CT292" s="182"/>
      <c r="CU292" s="182"/>
      <c r="CV292" s="182"/>
      <c r="CW292" s="182"/>
      <c r="CX292" s="182"/>
      <c r="CY292" s="182"/>
      <c r="CZ292" s="182"/>
      <c r="DA292" s="182"/>
      <c r="DB292" s="182"/>
      <c r="DC292" s="182"/>
      <c r="DD292" s="182"/>
      <c r="DE292" s="182"/>
      <c r="DF292" s="182"/>
      <c r="DG292" s="182"/>
      <c r="DH292" s="182"/>
      <c r="DI292" s="182"/>
      <c r="DJ292" s="182"/>
      <c r="DK292" s="182"/>
    </row>
    <row r="293" spans="1:115" ht="30" customHeight="1" x14ac:dyDescent="0.25">
      <c r="A293" s="189" t="s">
        <v>772</v>
      </c>
      <c r="B293" s="182">
        <v>117.41999816894531</v>
      </c>
      <c r="C293" s="211">
        <v>117.58</v>
      </c>
      <c r="D293" s="211"/>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c r="AV293" s="182"/>
      <c r="AW293" s="182"/>
      <c r="AX293" s="182"/>
      <c r="AY293" s="182"/>
      <c r="AZ293" s="182"/>
      <c r="BA293" s="182"/>
      <c r="BB293" s="182"/>
      <c r="BC293" s="182"/>
      <c r="BD293" s="182"/>
      <c r="BE293" s="182"/>
      <c r="BF293" s="182"/>
      <c r="BG293" s="182"/>
      <c r="BH293" s="182"/>
      <c r="BI293" s="182"/>
      <c r="BJ293" s="182"/>
      <c r="BK293" s="182"/>
      <c r="BL293" s="182"/>
      <c r="BM293" s="182"/>
      <c r="BN293" s="182"/>
      <c r="BO293" s="182"/>
      <c r="BP293" s="182"/>
      <c r="BQ293" s="182"/>
      <c r="BR293" s="182"/>
      <c r="BS293" s="182"/>
      <c r="BT293" s="182"/>
      <c r="BU293" s="182"/>
      <c r="BV293" s="182"/>
      <c r="BW293" s="182"/>
      <c r="BX293" s="182"/>
      <c r="BY293" s="182"/>
      <c r="BZ293" s="182"/>
      <c r="CA293" s="182"/>
      <c r="CB293" s="182"/>
      <c r="CC293" s="182"/>
      <c r="CD293" s="182"/>
      <c r="CE293" s="182"/>
      <c r="CF293" s="182"/>
      <c r="CG293" s="182"/>
      <c r="CH293" s="182"/>
      <c r="CI293" s="182"/>
      <c r="CJ293" s="182"/>
      <c r="CK293" s="182"/>
      <c r="CL293" s="182"/>
      <c r="CM293" s="182"/>
      <c r="CN293" s="182"/>
      <c r="CO293" s="182"/>
      <c r="CP293" s="182"/>
      <c r="CQ293" s="182"/>
      <c r="CR293" s="182"/>
      <c r="CS293" s="182"/>
      <c r="CT293" s="182"/>
      <c r="CU293" s="182"/>
      <c r="CV293" s="182"/>
      <c r="CW293" s="182"/>
      <c r="CX293" s="182"/>
      <c r="CY293" s="182"/>
      <c r="CZ293" s="182"/>
      <c r="DA293" s="182"/>
      <c r="DB293" s="182"/>
      <c r="DC293" s="182"/>
      <c r="DD293" s="182"/>
      <c r="DE293" s="182"/>
      <c r="DF293" s="182"/>
      <c r="DG293" s="182"/>
      <c r="DH293" s="182"/>
      <c r="DI293" s="182"/>
      <c r="DJ293" s="182"/>
      <c r="DK293" s="182"/>
    </row>
    <row r="294" spans="1:115" ht="30" customHeight="1" x14ac:dyDescent="0.25">
      <c r="A294" s="189" t="s">
        <v>774</v>
      </c>
      <c r="B294" s="182">
        <v>8.6400003433227539</v>
      </c>
      <c r="C294" s="211">
        <v>8.5299999999999994</v>
      </c>
      <c r="D294" s="211"/>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c r="AV294" s="182"/>
      <c r="AW294" s="182"/>
      <c r="AX294" s="182"/>
      <c r="AY294" s="182"/>
      <c r="AZ294" s="182"/>
      <c r="BA294" s="182"/>
      <c r="BB294" s="182"/>
      <c r="BC294" s="182"/>
      <c r="BD294" s="182"/>
      <c r="BE294" s="182"/>
      <c r="BF294" s="182"/>
      <c r="BG294" s="182"/>
      <c r="BH294" s="182"/>
      <c r="BI294" s="182"/>
      <c r="BJ294" s="182"/>
      <c r="BK294" s="182"/>
      <c r="BL294" s="182"/>
      <c r="BM294" s="182"/>
      <c r="BN294" s="182"/>
      <c r="BO294" s="182"/>
      <c r="BP294" s="182"/>
      <c r="BQ294" s="182"/>
      <c r="BR294" s="182"/>
      <c r="BS294" s="182"/>
      <c r="BT294" s="182"/>
      <c r="BU294" s="182"/>
      <c r="BV294" s="182"/>
      <c r="BW294" s="182"/>
      <c r="BX294" s="182"/>
      <c r="BY294" s="182"/>
      <c r="BZ294" s="182"/>
      <c r="CA294" s="182"/>
      <c r="CB294" s="182"/>
      <c r="CC294" s="182"/>
      <c r="CD294" s="182"/>
      <c r="CE294" s="182"/>
      <c r="CF294" s="182"/>
      <c r="CG294" s="182"/>
      <c r="CH294" s="182"/>
      <c r="CI294" s="182"/>
      <c r="CJ294" s="182"/>
      <c r="CK294" s="182"/>
      <c r="CL294" s="182"/>
      <c r="CM294" s="182"/>
      <c r="CN294" s="182"/>
      <c r="CO294" s="182"/>
      <c r="CP294" s="182"/>
      <c r="CQ294" s="182"/>
      <c r="CR294" s="182"/>
      <c r="CS294" s="182"/>
      <c r="CT294" s="182"/>
      <c r="CU294" s="182"/>
      <c r="CV294" s="182"/>
      <c r="CW294" s="182"/>
      <c r="CX294" s="182"/>
      <c r="CY294" s="182"/>
      <c r="CZ294" s="182"/>
      <c r="DA294" s="182"/>
      <c r="DB294" s="182"/>
      <c r="DC294" s="182"/>
      <c r="DD294" s="182"/>
      <c r="DE294" s="182"/>
      <c r="DF294" s="182"/>
      <c r="DG294" s="182"/>
      <c r="DH294" s="182"/>
      <c r="DI294" s="182"/>
      <c r="DJ294" s="182"/>
      <c r="DK294" s="182"/>
    </row>
    <row r="295" spans="1:115" ht="30" customHeight="1" x14ac:dyDescent="0.25">
      <c r="A295" s="189" t="s">
        <v>776</v>
      </c>
      <c r="B295" s="182">
        <v>32.950000762939453</v>
      </c>
      <c r="C295" s="211">
        <v>32.82</v>
      </c>
      <c r="D295" s="211"/>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c r="AV295" s="182"/>
      <c r="AW295" s="182"/>
      <c r="AX295" s="182"/>
      <c r="AY295" s="182"/>
      <c r="AZ295" s="182"/>
      <c r="BA295" s="182"/>
      <c r="BB295" s="182"/>
      <c r="BC295" s="182"/>
      <c r="BD295" s="182"/>
      <c r="BE295" s="182"/>
      <c r="BF295" s="182"/>
      <c r="BG295" s="182"/>
      <c r="BH295" s="182"/>
      <c r="BI295" s="182"/>
      <c r="BJ295" s="182"/>
      <c r="BK295" s="182"/>
      <c r="BL295" s="182"/>
      <c r="BM295" s="182"/>
      <c r="BN295" s="182"/>
      <c r="BO295" s="182"/>
      <c r="BP295" s="182"/>
      <c r="BQ295" s="182"/>
      <c r="BR295" s="182"/>
      <c r="BS295" s="182"/>
      <c r="BT295" s="182"/>
      <c r="BU295" s="182"/>
      <c r="BV295" s="182"/>
      <c r="BW295" s="182"/>
      <c r="BX295" s="182"/>
      <c r="BY295" s="182"/>
      <c r="BZ295" s="182"/>
      <c r="CA295" s="182"/>
      <c r="CB295" s="182"/>
      <c r="CC295" s="182"/>
      <c r="CD295" s="182"/>
      <c r="CE295" s="182"/>
      <c r="CF295" s="182"/>
      <c r="CG295" s="182"/>
      <c r="CH295" s="182"/>
      <c r="CI295" s="182"/>
      <c r="CJ295" s="182"/>
      <c r="CK295" s="182"/>
      <c r="CL295" s="182"/>
      <c r="CM295" s="182"/>
      <c r="CN295" s="182"/>
      <c r="CO295" s="182"/>
      <c r="CP295" s="182"/>
      <c r="CQ295" s="182"/>
      <c r="CR295" s="182"/>
      <c r="CS295" s="182"/>
      <c r="CT295" s="182"/>
      <c r="CU295" s="182"/>
      <c r="CV295" s="182"/>
      <c r="CW295" s="182"/>
      <c r="CX295" s="182"/>
      <c r="CY295" s="182"/>
      <c r="CZ295" s="182"/>
      <c r="DA295" s="182"/>
      <c r="DB295" s="182"/>
      <c r="DC295" s="182"/>
      <c r="DD295" s="182"/>
      <c r="DE295" s="182"/>
      <c r="DF295" s="182"/>
      <c r="DG295" s="182"/>
      <c r="DH295" s="182"/>
      <c r="DI295" s="182"/>
      <c r="DJ295" s="182"/>
      <c r="DK295" s="182"/>
    </row>
    <row r="296" spans="1:115" ht="30" customHeight="1" x14ac:dyDescent="0.25">
      <c r="A296" s="189" t="s">
        <v>879</v>
      </c>
      <c r="B296" s="182">
        <v>19.719999313354492</v>
      </c>
      <c r="C296" s="211">
        <v>18.8</v>
      </c>
      <c r="D296" s="211"/>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c r="AV296" s="182"/>
      <c r="AW296" s="182"/>
      <c r="AX296" s="182"/>
      <c r="AY296" s="182"/>
      <c r="AZ296" s="182"/>
      <c r="BA296" s="182"/>
      <c r="BB296" s="182"/>
      <c r="BC296" s="182"/>
      <c r="BD296" s="182"/>
      <c r="BE296" s="182"/>
      <c r="BF296" s="182"/>
      <c r="BG296" s="182"/>
      <c r="BH296" s="182"/>
      <c r="BI296" s="182"/>
      <c r="BJ296" s="182"/>
      <c r="BK296" s="182"/>
      <c r="BL296" s="182"/>
      <c r="BM296" s="182"/>
      <c r="BN296" s="182"/>
      <c r="BO296" s="182"/>
      <c r="BP296" s="182"/>
      <c r="BQ296" s="182"/>
      <c r="BR296" s="182"/>
      <c r="BS296" s="182"/>
      <c r="BT296" s="182"/>
      <c r="BU296" s="182"/>
      <c r="BV296" s="182"/>
      <c r="BW296" s="182"/>
      <c r="BX296" s="182"/>
      <c r="BY296" s="182"/>
      <c r="BZ296" s="182"/>
      <c r="CA296" s="182"/>
      <c r="CB296" s="182"/>
      <c r="CC296" s="182"/>
      <c r="CD296" s="182"/>
      <c r="CE296" s="182"/>
      <c r="CF296" s="182"/>
      <c r="CG296" s="182"/>
      <c r="CH296" s="182"/>
      <c r="CI296" s="182"/>
      <c r="CJ296" s="182"/>
      <c r="CK296" s="182"/>
      <c r="CL296" s="182"/>
      <c r="CM296" s="182"/>
      <c r="CN296" s="182"/>
      <c r="CO296" s="182"/>
      <c r="CP296" s="182"/>
      <c r="CQ296" s="182"/>
      <c r="CR296" s="182"/>
      <c r="CS296" s="182"/>
      <c r="CT296" s="182"/>
      <c r="CU296" s="182"/>
      <c r="CV296" s="182"/>
      <c r="CW296" s="182"/>
      <c r="CX296" s="182"/>
      <c r="CY296" s="182"/>
      <c r="CZ296" s="182"/>
      <c r="DA296" s="182"/>
      <c r="DB296" s="182"/>
      <c r="DC296" s="182"/>
      <c r="DD296" s="182"/>
      <c r="DE296" s="182"/>
      <c r="DF296" s="182"/>
      <c r="DG296" s="182"/>
      <c r="DH296" s="182"/>
      <c r="DI296" s="182"/>
      <c r="DJ296" s="182"/>
      <c r="DK296" s="182"/>
    </row>
    <row r="297" spans="1:115" ht="30" customHeight="1" x14ac:dyDescent="0.25">
      <c r="A297" s="189" t="s">
        <v>778</v>
      </c>
      <c r="B297" s="182">
        <v>14.840000152587891</v>
      </c>
      <c r="C297" s="211">
        <v>15.03</v>
      </c>
      <c r="D297" s="211"/>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c r="AV297" s="182"/>
      <c r="AW297" s="182"/>
      <c r="AX297" s="182"/>
      <c r="AY297" s="182"/>
      <c r="AZ297" s="182"/>
      <c r="BA297" s="182"/>
      <c r="BB297" s="182"/>
      <c r="BC297" s="182"/>
      <c r="BD297" s="182"/>
      <c r="BE297" s="182"/>
      <c r="BF297" s="182"/>
      <c r="BG297" s="182"/>
      <c r="BH297" s="182"/>
      <c r="BI297" s="182"/>
      <c r="BJ297" s="182"/>
      <c r="BK297" s="182"/>
      <c r="BL297" s="182"/>
      <c r="BM297" s="182"/>
      <c r="BN297" s="182"/>
      <c r="BO297" s="182"/>
      <c r="BP297" s="182"/>
      <c r="BQ297" s="182"/>
      <c r="BR297" s="182"/>
      <c r="BS297" s="182"/>
      <c r="BT297" s="182"/>
      <c r="BU297" s="182"/>
      <c r="BV297" s="182"/>
      <c r="BW297" s="182"/>
      <c r="BX297" s="182"/>
      <c r="BY297" s="182"/>
      <c r="BZ297" s="182"/>
      <c r="CA297" s="182"/>
      <c r="CB297" s="182"/>
      <c r="CC297" s="182"/>
      <c r="CD297" s="182"/>
      <c r="CE297" s="182"/>
      <c r="CF297" s="182"/>
      <c r="CG297" s="182"/>
      <c r="CH297" s="182"/>
      <c r="CI297" s="182"/>
      <c r="CJ297" s="182"/>
      <c r="CK297" s="182"/>
      <c r="CL297" s="182"/>
      <c r="CM297" s="182"/>
      <c r="CN297" s="182"/>
      <c r="CO297" s="182"/>
      <c r="CP297" s="182"/>
      <c r="CQ297" s="182"/>
      <c r="CR297" s="182"/>
      <c r="CS297" s="182"/>
      <c r="CT297" s="182"/>
      <c r="CU297" s="182"/>
      <c r="CV297" s="182"/>
      <c r="CW297" s="182"/>
      <c r="CX297" s="182"/>
      <c r="CY297" s="182"/>
      <c r="CZ297" s="182"/>
      <c r="DA297" s="182"/>
      <c r="DB297" s="182"/>
      <c r="DC297" s="182"/>
      <c r="DD297" s="182"/>
      <c r="DE297" s="182"/>
      <c r="DF297" s="182"/>
      <c r="DG297" s="182"/>
      <c r="DH297" s="182"/>
      <c r="DI297" s="182"/>
      <c r="DJ297" s="182"/>
      <c r="DK297" s="182"/>
    </row>
    <row r="298" spans="1:115" ht="30" customHeight="1" x14ac:dyDescent="0.25">
      <c r="A298" s="189" t="s">
        <v>261</v>
      </c>
      <c r="B298" s="182">
        <v>94.279998779296875</v>
      </c>
      <c r="C298" s="211">
        <v>95.5</v>
      </c>
      <c r="D298" s="211"/>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c r="AV298" s="182"/>
      <c r="AW298" s="182"/>
      <c r="AX298" s="182"/>
      <c r="AY298" s="182"/>
      <c r="AZ298" s="182"/>
      <c r="BA298" s="182"/>
      <c r="BB298" s="182"/>
      <c r="BC298" s="182"/>
      <c r="BD298" s="182"/>
      <c r="BE298" s="182"/>
      <c r="BF298" s="182"/>
      <c r="BG298" s="182"/>
      <c r="BH298" s="182"/>
      <c r="BI298" s="182"/>
      <c r="BJ298" s="182"/>
      <c r="BK298" s="182"/>
      <c r="BL298" s="182"/>
      <c r="BM298" s="182"/>
      <c r="BN298" s="182"/>
      <c r="BO298" s="182"/>
      <c r="BP298" s="182"/>
      <c r="BQ298" s="182"/>
      <c r="BR298" s="182"/>
      <c r="BS298" s="182"/>
      <c r="BT298" s="182"/>
      <c r="BU298" s="182"/>
      <c r="BV298" s="182"/>
      <c r="BW298" s="182"/>
      <c r="BX298" s="182"/>
      <c r="BY298" s="182"/>
      <c r="BZ298" s="182"/>
      <c r="CA298" s="182"/>
      <c r="CB298" s="182"/>
      <c r="CC298" s="182"/>
      <c r="CD298" s="182"/>
      <c r="CE298" s="182"/>
      <c r="CF298" s="182"/>
      <c r="CG298" s="182"/>
      <c r="CH298" s="182"/>
      <c r="CI298" s="182"/>
      <c r="CJ298" s="182"/>
      <c r="CK298" s="182"/>
      <c r="CL298" s="182"/>
      <c r="CM298" s="182"/>
      <c r="CN298" s="182"/>
      <c r="CO298" s="182"/>
      <c r="CP298" s="182"/>
      <c r="CQ298" s="182"/>
      <c r="CR298" s="182"/>
      <c r="CS298" s="182"/>
      <c r="CT298" s="182"/>
      <c r="CU298" s="182"/>
      <c r="CV298" s="182"/>
      <c r="CW298" s="182"/>
      <c r="CX298" s="182"/>
      <c r="CY298" s="182"/>
      <c r="CZ298" s="182"/>
      <c r="DA298" s="182"/>
      <c r="DB298" s="182"/>
      <c r="DC298" s="182"/>
      <c r="DD298" s="182"/>
      <c r="DE298" s="182"/>
      <c r="DF298" s="182"/>
      <c r="DG298" s="182"/>
      <c r="DH298" s="182"/>
      <c r="DI298" s="182"/>
      <c r="DJ298" s="182"/>
      <c r="DK298" s="182"/>
    </row>
    <row r="299" spans="1:115" ht="30" customHeight="1" x14ac:dyDescent="0.25">
      <c r="A299" s="189" t="s">
        <v>781</v>
      </c>
      <c r="B299" s="182">
        <v>86.330001831054688</v>
      </c>
      <c r="C299" s="211">
        <v>86.05</v>
      </c>
      <c r="D299" s="211"/>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c r="AV299" s="182"/>
      <c r="AW299" s="182"/>
      <c r="AX299" s="182"/>
      <c r="AY299" s="182"/>
      <c r="AZ299" s="182"/>
      <c r="BA299" s="182"/>
      <c r="BB299" s="182"/>
      <c r="BC299" s="182"/>
      <c r="BD299" s="182"/>
      <c r="BE299" s="182"/>
      <c r="BF299" s="182"/>
      <c r="BG299" s="182"/>
      <c r="BH299" s="182"/>
      <c r="BI299" s="182"/>
      <c r="BJ299" s="182"/>
      <c r="BK299" s="182"/>
      <c r="BL299" s="182"/>
      <c r="BM299" s="182"/>
      <c r="BN299" s="182"/>
      <c r="BO299" s="182"/>
      <c r="BP299" s="182"/>
      <c r="BQ299" s="182"/>
      <c r="BR299" s="182"/>
      <c r="BS299" s="182"/>
      <c r="BT299" s="182"/>
      <c r="BU299" s="182"/>
      <c r="BV299" s="182"/>
      <c r="BW299" s="182"/>
      <c r="BX299" s="182"/>
      <c r="BY299" s="182"/>
      <c r="BZ299" s="182"/>
      <c r="CA299" s="182"/>
      <c r="CB299" s="182"/>
      <c r="CC299" s="182"/>
      <c r="CD299" s="182"/>
      <c r="CE299" s="182"/>
      <c r="CF299" s="182"/>
      <c r="CG299" s="182"/>
      <c r="CH299" s="182"/>
      <c r="CI299" s="182"/>
      <c r="CJ299" s="182"/>
      <c r="CK299" s="182"/>
      <c r="CL299" s="182"/>
      <c r="CM299" s="182"/>
      <c r="CN299" s="182"/>
      <c r="CO299" s="182"/>
      <c r="CP299" s="182"/>
      <c r="CQ299" s="182"/>
      <c r="CR299" s="182"/>
      <c r="CS299" s="182"/>
      <c r="CT299" s="182"/>
      <c r="CU299" s="182"/>
      <c r="CV299" s="182"/>
      <c r="CW299" s="182"/>
      <c r="CX299" s="182"/>
      <c r="CY299" s="182"/>
      <c r="CZ299" s="182"/>
      <c r="DA299" s="182"/>
      <c r="DB299" s="182"/>
      <c r="DC299" s="182"/>
      <c r="DD299" s="182"/>
      <c r="DE299" s="182"/>
      <c r="DF299" s="182"/>
      <c r="DG299" s="182"/>
      <c r="DH299" s="182"/>
      <c r="DI299" s="182"/>
      <c r="DJ299" s="182"/>
      <c r="DK299" s="182"/>
    </row>
    <row r="300" spans="1:115" ht="30" customHeight="1" x14ac:dyDescent="0.25">
      <c r="A300" s="189" t="s">
        <v>783</v>
      </c>
      <c r="B300" s="182">
        <v>73.220001220703125</v>
      </c>
      <c r="C300" s="211">
        <v>73.17</v>
      </c>
      <c r="D300" s="211"/>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c r="AV300" s="182"/>
      <c r="AW300" s="182"/>
      <c r="AX300" s="182"/>
      <c r="AY300" s="182"/>
      <c r="AZ300" s="182"/>
      <c r="BA300" s="182"/>
      <c r="BB300" s="182"/>
      <c r="BC300" s="182"/>
      <c r="BD300" s="182"/>
      <c r="BE300" s="182"/>
      <c r="BF300" s="182"/>
      <c r="BG300" s="182"/>
      <c r="BH300" s="182"/>
      <c r="BI300" s="182"/>
      <c r="BJ300" s="182"/>
      <c r="BK300" s="182"/>
      <c r="BL300" s="182"/>
      <c r="BM300" s="182"/>
      <c r="BN300" s="182"/>
      <c r="BO300" s="182"/>
      <c r="BP300" s="182"/>
      <c r="BQ300" s="182"/>
      <c r="BR300" s="182"/>
      <c r="BS300" s="182"/>
      <c r="BT300" s="182"/>
      <c r="BU300" s="182"/>
      <c r="BV300" s="182"/>
      <c r="BW300" s="182"/>
      <c r="BX300" s="182"/>
      <c r="BY300" s="182"/>
      <c r="BZ300" s="182"/>
      <c r="CA300" s="182"/>
      <c r="CB300" s="182"/>
      <c r="CC300" s="182"/>
      <c r="CD300" s="182"/>
      <c r="CE300" s="182"/>
      <c r="CF300" s="182"/>
      <c r="CG300" s="182"/>
      <c r="CH300" s="182"/>
      <c r="CI300" s="182"/>
      <c r="CJ300" s="182"/>
      <c r="CK300" s="182"/>
      <c r="CL300" s="182"/>
      <c r="CM300" s="182"/>
      <c r="CN300" s="182"/>
      <c r="CO300" s="182"/>
      <c r="CP300" s="182"/>
      <c r="CQ300" s="182"/>
      <c r="CR300" s="182"/>
      <c r="CS300" s="182"/>
      <c r="CT300" s="182"/>
      <c r="CU300" s="182"/>
      <c r="CV300" s="182"/>
      <c r="CW300" s="182"/>
      <c r="CX300" s="182"/>
      <c r="CY300" s="182"/>
      <c r="CZ300" s="182"/>
      <c r="DA300" s="182"/>
      <c r="DB300" s="182"/>
      <c r="DC300" s="182"/>
      <c r="DD300" s="182"/>
      <c r="DE300" s="182"/>
      <c r="DF300" s="182"/>
      <c r="DG300" s="182"/>
      <c r="DH300" s="182"/>
      <c r="DI300" s="182"/>
      <c r="DJ300" s="182"/>
      <c r="DK300" s="182"/>
    </row>
    <row r="301" spans="1:115" ht="30" customHeight="1" x14ac:dyDescent="0.25">
      <c r="A301" s="189" t="s">
        <v>785</v>
      </c>
      <c r="B301" s="182">
        <v>62.139999389648438</v>
      </c>
      <c r="C301" s="211">
        <v>63.28</v>
      </c>
      <c r="D301" s="211"/>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c r="AV301" s="182"/>
      <c r="AW301" s="182"/>
      <c r="AX301" s="182"/>
      <c r="AY301" s="182"/>
      <c r="AZ301" s="182"/>
      <c r="BA301" s="182"/>
      <c r="BB301" s="182"/>
      <c r="BC301" s="182"/>
      <c r="BD301" s="182"/>
      <c r="BE301" s="182"/>
      <c r="BF301" s="182"/>
      <c r="BG301" s="182"/>
      <c r="BH301" s="182"/>
      <c r="BI301" s="182"/>
      <c r="BJ301" s="182"/>
      <c r="BK301" s="182"/>
      <c r="BL301" s="182"/>
      <c r="BM301" s="182"/>
      <c r="BN301" s="182"/>
      <c r="BO301" s="182"/>
      <c r="BP301" s="182"/>
      <c r="BQ301" s="182"/>
      <c r="BR301" s="182"/>
      <c r="BS301" s="182"/>
      <c r="BT301" s="182"/>
      <c r="BU301" s="182"/>
      <c r="BV301" s="182"/>
      <c r="BW301" s="182"/>
      <c r="BX301" s="182"/>
      <c r="BY301" s="182"/>
      <c r="BZ301" s="182"/>
      <c r="CA301" s="182"/>
      <c r="CB301" s="182"/>
      <c r="CC301" s="182"/>
      <c r="CD301" s="182"/>
      <c r="CE301" s="182"/>
      <c r="CF301" s="182"/>
      <c r="CG301" s="182"/>
      <c r="CH301" s="182"/>
      <c r="CI301" s="182"/>
      <c r="CJ301" s="182"/>
      <c r="CK301" s="182"/>
      <c r="CL301" s="182"/>
      <c r="CM301" s="182"/>
      <c r="CN301" s="182"/>
      <c r="CO301" s="182"/>
      <c r="CP301" s="182"/>
      <c r="CQ301" s="182"/>
      <c r="CR301" s="182"/>
      <c r="CS301" s="182"/>
      <c r="CT301" s="182"/>
      <c r="CU301" s="182"/>
      <c r="CV301" s="182"/>
      <c r="CW301" s="182"/>
      <c r="CX301" s="182"/>
      <c r="CY301" s="182"/>
      <c r="CZ301" s="182"/>
      <c r="DA301" s="182"/>
      <c r="DB301" s="182"/>
      <c r="DC301" s="182"/>
      <c r="DD301" s="182"/>
      <c r="DE301" s="182"/>
      <c r="DF301" s="182"/>
      <c r="DG301" s="182"/>
      <c r="DH301" s="182"/>
      <c r="DI301" s="182"/>
      <c r="DJ301" s="182"/>
      <c r="DK301" s="182"/>
    </row>
    <row r="302" spans="1:115" ht="30" customHeight="1" x14ac:dyDescent="0.25">
      <c r="A302" s="189" t="s">
        <v>787</v>
      </c>
      <c r="B302" s="182">
        <v>48.599998474121094</v>
      </c>
      <c r="C302" s="211">
        <v>48.57</v>
      </c>
      <c r="D302" s="211"/>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c r="AV302" s="182"/>
      <c r="AW302" s="182"/>
      <c r="AX302" s="182"/>
      <c r="AY302" s="182"/>
      <c r="AZ302" s="182"/>
      <c r="BA302" s="182"/>
      <c r="BB302" s="182"/>
      <c r="BC302" s="182"/>
      <c r="BD302" s="182"/>
      <c r="BE302" s="182"/>
      <c r="BF302" s="182"/>
      <c r="BG302" s="182"/>
      <c r="BH302" s="182"/>
      <c r="BI302" s="182"/>
      <c r="BJ302" s="182"/>
      <c r="BK302" s="182"/>
      <c r="BL302" s="182"/>
      <c r="BM302" s="182"/>
      <c r="BN302" s="182"/>
      <c r="BO302" s="182"/>
      <c r="BP302" s="182"/>
      <c r="BQ302" s="182"/>
      <c r="BR302" s="182"/>
      <c r="BS302" s="182"/>
      <c r="BT302" s="182"/>
      <c r="BU302" s="182"/>
      <c r="BV302" s="182"/>
      <c r="BW302" s="182"/>
      <c r="BX302" s="182"/>
      <c r="BY302" s="182"/>
      <c r="BZ302" s="182"/>
      <c r="CA302" s="182"/>
      <c r="CB302" s="182"/>
      <c r="CC302" s="182"/>
      <c r="CD302" s="182"/>
      <c r="CE302" s="182"/>
      <c r="CF302" s="182"/>
      <c r="CG302" s="182"/>
      <c r="CH302" s="182"/>
      <c r="CI302" s="182"/>
      <c r="CJ302" s="182"/>
      <c r="CK302" s="182"/>
      <c r="CL302" s="182"/>
      <c r="CM302" s="182"/>
      <c r="CN302" s="182"/>
      <c r="CO302" s="182"/>
      <c r="CP302" s="182"/>
      <c r="CQ302" s="182"/>
      <c r="CR302" s="182"/>
      <c r="CS302" s="182"/>
      <c r="CT302" s="182"/>
      <c r="CU302" s="182"/>
      <c r="CV302" s="182"/>
      <c r="CW302" s="182"/>
      <c r="CX302" s="182"/>
      <c r="CY302" s="182"/>
      <c r="CZ302" s="182"/>
      <c r="DA302" s="182"/>
      <c r="DB302" s="182"/>
      <c r="DC302" s="182"/>
      <c r="DD302" s="182"/>
      <c r="DE302" s="182"/>
      <c r="DF302" s="182"/>
      <c r="DG302" s="182"/>
      <c r="DH302" s="182"/>
      <c r="DI302" s="182"/>
      <c r="DJ302" s="182"/>
      <c r="DK302" s="182"/>
    </row>
    <row r="303" spans="1:115" ht="30" customHeight="1" x14ac:dyDescent="0.25">
      <c r="A303" s="189" t="s">
        <v>789</v>
      </c>
      <c r="B303" s="182">
        <v>15.819999694824219</v>
      </c>
      <c r="C303" s="211">
        <v>15.71</v>
      </c>
      <c r="D303" s="211"/>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c r="AV303" s="182"/>
      <c r="AW303" s="182"/>
      <c r="AX303" s="182"/>
      <c r="AY303" s="182"/>
      <c r="AZ303" s="182"/>
      <c r="BA303" s="182"/>
      <c r="BB303" s="182"/>
      <c r="BC303" s="182"/>
      <c r="BD303" s="182"/>
      <c r="BE303" s="182"/>
      <c r="BF303" s="182"/>
      <c r="BG303" s="182"/>
      <c r="BH303" s="182"/>
      <c r="BI303" s="182"/>
      <c r="BJ303" s="182"/>
      <c r="BK303" s="182"/>
      <c r="BL303" s="182"/>
      <c r="BM303" s="182"/>
      <c r="BN303" s="182"/>
      <c r="BO303" s="182"/>
      <c r="BP303" s="182"/>
      <c r="BQ303" s="182"/>
      <c r="BR303" s="182"/>
      <c r="BS303" s="182"/>
      <c r="BT303" s="182"/>
      <c r="BU303" s="182"/>
      <c r="BV303" s="182"/>
      <c r="BW303" s="182"/>
      <c r="BX303" s="182"/>
      <c r="BY303" s="182"/>
      <c r="BZ303" s="182"/>
      <c r="CA303" s="182"/>
      <c r="CB303" s="182"/>
      <c r="CC303" s="182"/>
      <c r="CD303" s="182"/>
      <c r="CE303" s="182"/>
      <c r="CF303" s="182"/>
      <c r="CG303" s="182"/>
      <c r="CH303" s="182"/>
      <c r="CI303" s="182"/>
      <c r="CJ303" s="182"/>
      <c r="CK303" s="182"/>
      <c r="CL303" s="182"/>
      <c r="CM303" s="182"/>
      <c r="CN303" s="182"/>
      <c r="CO303" s="182"/>
      <c r="CP303" s="182"/>
      <c r="CQ303" s="182"/>
      <c r="CR303" s="182"/>
      <c r="CS303" s="182"/>
      <c r="CT303" s="182"/>
      <c r="CU303" s="182"/>
      <c r="CV303" s="182"/>
      <c r="CW303" s="182"/>
      <c r="CX303" s="182"/>
      <c r="CY303" s="182"/>
      <c r="CZ303" s="182"/>
      <c r="DA303" s="182"/>
      <c r="DB303" s="182"/>
      <c r="DC303" s="182"/>
      <c r="DD303" s="182"/>
      <c r="DE303" s="182"/>
      <c r="DF303" s="182"/>
      <c r="DG303" s="182"/>
      <c r="DH303" s="182"/>
      <c r="DI303" s="182"/>
      <c r="DJ303" s="182"/>
      <c r="DK303" s="182"/>
    </row>
    <row r="304" spans="1:115" ht="30" customHeight="1" x14ac:dyDescent="0.25">
      <c r="A304" s="189" t="s">
        <v>262</v>
      </c>
      <c r="B304" s="182">
        <v>98.910003662109375</v>
      </c>
      <c r="C304" s="211">
        <v>103.98</v>
      </c>
      <c r="D304" s="211"/>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c r="AV304" s="182"/>
      <c r="AW304" s="182"/>
      <c r="AX304" s="182"/>
      <c r="AY304" s="182"/>
      <c r="AZ304" s="182"/>
      <c r="BA304" s="182"/>
      <c r="BB304" s="182"/>
      <c r="BC304" s="182"/>
      <c r="BD304" s="182"/>
      <c r="BE304" s="182"/>
      <c r="BF304" s="182"/>
      <c r="BG304" s="182"/>
      <c r="BH304" s="182"/>
      <c r="BI304" s="182"/>
      <c r="BJ304" s="182"/>
      <c r="BK304" s="182"/>
      <c r="BL304" s="182"/>
      <c r="BM304" s="182"/>
      <c r="BN304" s="182"/>
      <c r="BO304" s="182"/>
      <c r="BP304" s="182"/>
      <c r="BQ304" s="182"/>
      <c r="BR304" s="182"/>
      <c r="BS304" s="182"/>
      <c r="BT304" s="182"/>
      <c r="BU304" s="182"/>
      <c r="BV304" s="182"/>
      <c r="BW304" s="182"/>
      <c r="BX304" s="182"/>
      <c r="BY304" s="182"/>
      <c r="BZ304" s="182"/>
      <c r="CA304" s="182"/>
      <c r="CB304" s="182"/>
      <c r="CC304" s="182"/>
      <c r="CD304" s="182"/>
      <c r="CE304" s="182"/>
      <c r="CF304" s="182"/>
      <c r="CG304" s="182"/>
      <c r="CH304" s="182"/>
      <c r="CI304" s="182"/>
      <c r="CJ304" s="182"/>
      <c r="CK304" s="182"/>
      <c r="CL304" s="182"/>
      <c r="CM304" s="182"/>
      <c r="CN304" s="182"/>
      <c r="CO304" s="182"/>
      <c r="CP304" s="182"/>
      <c r="CQ304" s="182"/>
      <c r="CR304" s="182"/>
      <c r="CS304" s="182"/>
      <c r="CT304" s="182"/>
      <c r="CU304" s="182"/>
      <c r="CV304" s="182"/>
      <c r="CW304" s="182"/>
      <c r="CX304" s="182"/>
      <c r="CY304" s="182"/>
      <c r="CZ304" s="182"/>
      <c r="DA304" s="182"/>
      <c r="DB304" s="182"/>
      <c r="DC304" s="182"/>
      <c r="DD304" s="182"/>
      <c r="DE304" s="182"/>
      <c r="DF304" s="182"/>
      <c r="DG304" s="182"/>
      <c r="DH304" s="182"/>
      <c r="DI304" s="182"/>
      <c r="DJ304" s="182"/>
      <c r="DK304" s="182"/>
    </row>
    <row r="305" spans="1:115" ht="30" customHeight="1" x14ac:dyDescent="0.25">
      <c r="A305" s="189" t="s">
        <v>792</v>
      </c>
      <c r="B305" s="182">
        <v>41.200000762939453</v>
      </c>
      <c r="C305" s="211">
        <v>46.26</v>
      </c>
      <c r="D305" s="211"/>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c r="AV305" s="182"/>
      <c r="AW305" s="182"/>
      <c r="AX305" s="182"/>
      <c r="AY305" s="182"/>
      <c r="AZ305" s="182"/>
      <c r="BA305" s="182"/>
      <c r="BB305" s="182"/>
      <c r="BC305" s="182"/>
      <c r="BD305" s="182"/>
      <c r="BE305" s="182"/>
      <c r="BF305" s="182"/>
      <c r="BG305" s="182"/>
      <c r="BH305" s="182"/>
      <c r="BI305" s="182"/>
      <c r="BJ305" s="182"/>
      <c r="BK305" s="182"/>
      <c r="BL305" s="182"/>
      <c r="BM305" s="182"/>
      <c r="BN305" s="182"/>
      <c r="BO305" s="182"/>
      <c r="BP305" s="182"/>
      <c r="BQ305" s="182"/>
      <c r="BR305" s="182"/>
      <c r="BS305" s="182"/>
      <c r="BT305" s="182"/>
      <c r="BU305" s="182"/>
      <c r="BV305" s="182"/>
      <c r="BW305" s="182"/>
      <c r="BX305" s="182"/>
      <c r="BY305" s="182"/>
      <c r="BZ305" s="182"/>
      <c r="CA305" s="182"/>
      <c r="CB305" s="182"/>
      <c r="CC305" s="182"/>
      <c r="CD305" s="182"/>
      <c r="CE305" s="182"/>
      <c r="CF305" s="182"/>
      <c r="CG305" s="182"/>
      <c r="CH305" s="182"/>
      <c r="CI305" s="182"/>
      <c r="CJ305" s="182"/>
      <c r="CK305" s="182"/>
      <c r="CL305" s="182"/>
      <c r="CM305" s="182"/>
      <c r="CN305" s="182"/>
      <c r="CO305" s="182"/>
      <c r="CP305" s="182"/>
      <c r="CQ305" s="182"/>
      <c r="CR305" s="182"/>
      <c r="CS305" s="182"/>
      <c r="CT305" s="182"/>
      <c r="CU305" s="182"/>
      <c r="CV305" s="182"/>
      <c r="CW305" s="182"/>
      <c r="CX305" s="182"/>
      <c r="CY305" s="182"/>
      <c r="CZ305" s="182"/>
      <c r="DA305" s="182"/>
      <c r="DB305" s="182"/>
      <c r="DC305" s="182"/>
      <c r="DD305" s="182"/>
      <c r="DE305" s="182"/>
      <c r="DF305" s="182"/>
      <c r="DG305" s="182"/>
      <c r="DH305" s="182"/>
      <c r="DI305" s="182"/>
      <c r="DJ305" s="182"/>
      <c r="DK305" s="182"/>
    </row>
    <row r="306" spans="1:115" ht="30" customHeight="1" x14ac:dyDescent="0.25">
      <c r="A306" s="189" t="s">
        <v>794</v>
      </c>
      <c r="B306" s="182">
        <v>4</v>
      </c>
      <c r="C306" s="211">
        <v>3.92</v>
      </c>
      <c r="D306" s="211"/>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c r="AV306" s="182"/>
      <c r="AW306" s="182"/>
      <c r="AX306" s="182"/>
      <c r="AY306" s="182"/>
      <c r="AZ306" s="182"/>
      <c r="BA306" s="182"/>
      <c r="BB306" s="182"/>
      <c r="BC306" s="182"/>
      <c r="BD306" s="182"/>
      <c r="BE306" s="182"/>
      <c r="BF306" s="182"/>
      <c r="BG306" s="182"/>
      <c r="BH306" s="182"/>
      <c r="BI306" s="182"/>
      <c r="BJ306" s="182"/>
      <c r="BK306" s="182"/>
      <c r="BL306" s="182"/>
      <c r="BM306" s="182"/>
      <c r="BN306" s="182"/>
      <c r="BO306" s="182"/>
      <c r="BP306" s="182"/>
      <c r="BQ306" s="182"/>
      <c r="BR306" s="182"/>
      <c r="BS306" s="182"/>
      <c r="BT306" s="182"/>
      <c r="BU306" s="182"/>
      <c r="BV306" s="182"/>
      <c r="BW306" s="182"/>
      <c r="BX306" s="182"/>
      <c r="BY306" s="182"/>
      <c r="BZ306" s="182"/>
      <c r="CA306" s="182"/>
      <c r="CB306" s="182"/>
      <c r="CC306" s="182"/>
      <c r="CD306" s="182"/>
      <c r="CE306" s="182"/>
      <c r="CF306" s="182"/>
      <c r="CG306" s="182"/>
      <c r="CH306" s="182"/>
      <c r="CI306" s="182"/>
      <c r="CJ306" s="182"/>
      <c r="CK306" s="182"/>
      <c r="CL306" s="182"/>
      <c r="CM306" s="182"/>
      <c r="CN306" s="182"/>
      <c r="CO306" s="182"/>
      <c r="CP306" s="182"/>
      <c r="CQ306" s="182"/>
      <c r="CR306" s="182"/>
      <c r="CS306" s="182"/>
      <c r="CT306" s="182"/>
      <c r="CU306" s="182"/>
      <c r="CV306" s="182"/>
      <c r="CW306" s="182"/>
      <c r="CX306" s="182"/>
      <c r="CY306" s="182"/>
      <c r="CZ306" s="182"/>
      <c r="DA306" s="182"/>
      <c r="DB306" s="182"/>
      <c r="DC306" s="182"/>
      <c r="DD306" s="182"/>
      <c r="DE306" s="182"/>
      <c r="DF306" s="182"/>
      <c r="DG306" s="182"/>
      <c r="DH306" s="182"/>
      <c r="DI306" s="182"/>
      <c r="DJ306" s="182"/>
      <c r="DK306" s="182"/>
    </row>
    <row r="307" spans="1:115" ht="30" customHeight="1" x14ac:dyDescent="0.25">
      <c r="A307" s="189" t="s">
        <v>263</v>
      </c>
      <c r="B307" s="182">
        <v>13.770000457763672</v>
      </c>
      <c r="C307" s="211">
        <v>13.64</v>
      </c>
      <c r="D307" s="211"/>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c r="AV307" s="182"/>
      <c r="AW307" s="182"/>
      <c r="AX307" s="182"/>
      <c r="AY307" s="182"/>
      <c r="AZ307" s="182"/>
      <c r="BA307" s="182"/>
      <c r="BB307" s="182"/>
      <c r="BC307" s="182"/>
      <c r="BD307" s="182"/>
      <c r="BE307" s="182"/>
      <c r="BF307" s="182"/>
      <c r="BG307" s="182"/>
      <c r="BH307" s="182"/>
      <c r="BI307" s="182"/>
      <c r="BJ307" s="182"/>
      <c r="BK307" s="182"/>
      <c r="BL307" s="182"/>
      <c r="BM307" s="182"/>
      <c r="BN307" s="182"/>
      <c r="BO307" s="182"/>
      <c r="BP307" s="182"/>
      <c r="BQ307" s="182"/>
      <c r="BR307" s="182"/>
      <c r="BS307" s="182"/>
      <c r="BT307" s="182"/>
      <c r="BU307" s="182"/>
      <c r="BV307" s="182"/>
      <c r="BW307" s="182"/>
      <c r="BX307" s="182"/>
      <c r="BY307" s="182"/>
      <c r="BZ307" s="182"/>
      <c r="CA307" s="182"/>
      <c r="CB307" s="182"/>
      <c r="CC307" s="182"/>
      <c r="CD307" s="182"/>
      <c r="CE307" s="182"/>
      <c r="CF307" s="182"/>
      <c r="CG307" s="182"/>
      <c r="CH307" s="182"/>
      <c r="CI307" s="182"/>
      <c r="CJ307" s="182"/>
      <c r="CK307" s="182"/>
      <c r="CL307" s="182"/>
      <c r="CM307" s="182"/>
      <c r="CN307" s="182"/>
      <c r="CO307" s="182"/>
      <c r="CP307" s="182"/>
      <c r="CQ307" s="182"/>
      <c r="CR307" s="182"/>
      <c r="CS307" s="182"/>
      <c r="CT307" s="182"/>
      <c r="CU307" s="182"/>
      <c r="CV307" s="182"/>
      <c r="CW307" s="182"/>
      <c r="CX307" s="182"/>
      <c r="CY307" s="182"/>
      <c r="CZ307" s="182"/>
      <c r="DA307" s="182"/>
      <c r="DB307" s="182"/>
      <c r="DC307" s="182"/>
      <c r="DD307" s="182"/>
      <c r="DE307" s="182"/>
      <c r="DF307" s="182"/>
      <c r="DG307" s="182"/>
      <c r="DH307" s="182"/>
      <c r="DI307" s="182"/>
      <c r="DJ307" s="182"/>
      <c r="DK307" s="182"/>
    </row>
    <row r="308" spans="1:115" ht="30" customHeight="1" x14ac:dyDescent="0.25">
      <c r="A308" s="189" t="s">
        <v>797</v>
      </c>
      <c r="B308" s="182">
        <v>55.669998168945313</v>
      </c>
      <c r="C308" s="211">
        <v>57.7</v>
      </c>
      <c r="D308" s="211"/>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c r="AV308" s="182"/>
      <c r="AW308" s="182"/>
      <c r="AX308" s="182"/>
      <c r="AY308" s="182"/>
      <c r="AZ308" s="182"/>
      <c r="BA308" s="182"/>
      <c r="BB308" s="182"/>
      <c r="BC308" s="182"/>
      <c r="BD308" s="182"/>
      <c r="BE308" s="182"/>
      <c r="BF308" s="182"/>
      <c r="BG308" s="182"/>
      <c r="BH308" s="182"/>
      <c r="BI308" s="182"/>
      <c r="BJ308" s="182"/>
      <c r="BK308" s="182"/>
      <c r="BL308" s="182"/>
      <c r="BM308" s="182"/>
      <c r="BN308" s="182"/>
      <c r="BO308" s="182"/>
      <c r="BP308" s="182"/>
      <c r="BQ308" s="182"/>
      <c r="BR308" s="182"/>
      <c r="BS308" s="182"/>
      <c r="BT308" s="182"/>
      <c r="BU308" s="182"/>
      <c r="BV308" s="182"/>
      <c r="BW308" s="182"/>
      <c r="BX308" s="182"/>
      <c r="BY308" s="182"/>
      <c r="BZ308" s="182"/>
      <c r="CA308" s="182"/>
      <c r="CB308" s="182"/>
      <c r="CC308" s="182"/>
      <c r="CD308" s="182"/>
      <c r="CE308" s="182"/>
      <c r="CF308" s="182"/>
      <c r="CG308" s="182"/>
      <c r="CH308" s="182"/>
      <c r="CI308" s="182"/>
      <c r="CJ308" s="182"/>
      <c r="CK308" s="182"/>
      <c r="CL308" s="182"/>
      <c r="CM308" s="182"/>
      <c r="CN308" s="182"/>
      <c r="CO308" s="182"/>
      <c r="CP308" s="182"/>
      <c r="CQ308" s="182"/>
      <c r="CR308" s="182"/>
      <c r="CS308" s="182"/>
      <c r="CT308" s="182"/>
      <c r="CU308" s="182"/>
      <c r="CV308" s="182"/>
      <c r="CW308" s="182"/>
      <c r="CX308" s="182"/>
      <c r="CY308" s="182"/>
      <c r="CZ308" s="182"/>
      <c r="DA308" s="182"/>
      <c r="DB308" s="182"/>
      <c r="DC308" s="182"/>
      <c r="DD308" s="182"/>
      <c r="DE308" s="182"/>
      <c r="DF308" s="182"/>
      <c r="DG308" s="182"/>
      <c r="DH308" s="182"/>
      <c r="DI308" s="182"/>
      <c r="DJ308" s="182"/>
      <c r="DK308" s="182"/>
    </row>
    <row r="309" spans="1:115" ht="30" customHeight="1" x14ac:dyDescent="0.25">
      <c r="A309" s="189" t="s">
        <v>264</v>
      </c>
      <c r="B309" s="182">
        <v>73.779998779296875</v>
      </c>
      <c r="C309" s="211">
        <v>74.95</v>
      </c>
      <c r="D309" s="211"/>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c r="AV309" s="182"/>
      <c r="AW309" s="182"/>
      <c r="AX309" s="182"/>
      <c r="AY309" s="182"/>
      <c r="AZ309" s="182"/>
      <c r="BA309" s="182"/>
      <c r="BB309" s="182"/>
      <c r="BC309" s="182"/>
      <c r="BD309" s="182"/>
      <c r="BE309" s="182"/>
      <c r="BF309" s="182"/>
      <c r="BG309" s="182"/>
      <c r="BH309" s="182"/>
      <c r="BI309" s="182"/>
      <c r="BJ309" s="182"/>
      <c r="BK309" s="182"/>
      <c r="BL309" s="182"/>
      <c r="BM309" s="182"/>
      <c r="BN309" s="182"/>
      <c r="BO309" s="182"/>
      <c r="BP309" s="182"/>
      <c r="BQ309" s="182"/>
      <c r="BR309" s="182"/>
      <c r="BS309" s="182"/>
      <c r="BT309" s="182"/>
      <c r="BU309" s="182"/>
      <c r="BV309" s="182"/>
      <c r="BW309" s="182"/>
      <c r="BX309" s="182"/>
      <c r="BY309" s="182"/>
      <c r="BZ309" s="182"/>
      <c r="CA309" s="182"/>
      <c r="CB309" s="182"/>
      <c r="CC309" s="182"/>
      <c r="CD309" s="182"/>
      <c r="CE309" s="182"/>
      <c r="CF309" s="182"/>
      <c r="CG309" s="182"/>
      <c r="CH309" s="182"/>
      <c r="CI309" s="182"/>
      <c r="CJ309" s="182"/>
      <c r="CK309" s="182"/>
      <c r="CL309" s="182"/>
      <c r="CM309" s="182"/>
      <c r="CN309" s="182"/>
      <c r="CO309" s="182"/>
      <c r="CP309" s="182"/>
      <c r="CQ309" s="182"/>
      <c r="CR309" s="182"/>
      <c r="CS309" s="182"/>
      <c r="CT309" s="182"/>
      <c r="CU309" s="182"/>
      <c r="CV309" s="182"/>
      <c r="CW309" s="182"/>
      <c r="CX309" s="182"/>
      <c r="CY309" s="182"/>
      <c r="CZ309" s="182"/>
      <c r="DA309" s="182"/>
      <c r="DB309" s="182"/>
      <c r="DC309" s="182"/>
      <c r="DD309" s="182"/>
      <c r="DE309" s="182"/>
      <c r="DF309" s="182"/>
      <c r="DG309" s="182"/>
      <c r="DH309" s="182"/>
      <c r="DI309" s="182"/>
      <c r="DJ309" s="182"/>
      <c r="DK309" s="182"/>
    </row>
    <row r="310" spans="1:115" ht="30" customHeight="1" x14ac:dyDescent="0.25">
      <c r="A310" s="189" t="s">
        <v>800</v>
      </c>
      <c r="B310" s="182">
        <v>60.509998321533203</v>
      </c>
      <c r="C310" s="211">
        <v>60.61</v>
      </c>
      <c r="D310" s="211"/>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c r="AV310" s="182"/>
      <c r="AW310" s="182"/>
      <c r="AX310" s="182"/>
      <c r="AY310" s="182"/>
      <c r="AZ310" s="182"/>
      <c r="BA310" s="182"/>
      <c r="BB310" s="182"/>
      <c r="BC310" s="182"/>
      <c r="BD310" s="182"/>
      <c r="BE310" s="182"/>
      <c r="BF310" s="182"/>
      <c r="BG310" s="182"/>
      <c r="BH310" s="182"/>
      <c r="BI310" s="182"/>
      <c r="BJ310" s="182"/>
      <c r="BK310" s="182"/>
      <c r="BL310" s="182"/>
      <c r="BM310" s="182"/>
      <c r="BN310" s="182"/>
      <c r="BO310" s="182"/>
      <c r="BP310" s="182"/>
      <c r="BQ310" s="182"/>
      <c r="BR310" s="182"/>
      <c r="BS310" s="182"/>
      <c r="BT310" s="182"/>
      <c r="BU310" s="182"/>
      <c r="BV310" s="182"/>
      <c r="BW310" s="182"/>
      <c r="BX310" s="182"/>
      <c r="BY310" s="182"/>
      <c r="BZ310" s="182"/>
      <c r="CA310" s="182"/>
      <c r="CB310" s="182"/>
      <c r="CC310" s="182"/>
      <c r="CD310" s="182"/>
      <c r="CE310" s="182"/>
      <c r="CF310" s="182"/>
      <c r="CG310" s="182"/>
      <c r="CH310" s="182"/>
      <c r="CI310" s="182"/>
      <c r="CJ310" s="182"/>
      <c r="CK310" s="182"/>
      <c r="CL310" s="182"/>
      <c r="CM310" s="182"/>
      <c r="CN310" s="182"/>
      <c r="CO310" s="182"/>
      <c r="CP310" s="182"/>
      <c r="CQ310" s="182"/>
      <c r="CR310" s="182"/>
      <c r="CS310" s="182"/>
      <c r="CT310" s="182"/>
      <c r="CU310" s="182"/>
      <c r="CV310" s="182"/>
      <c r="CW310" s="182"/>
      <c r="CX310" s="182"/>
      <c r="CY310" s="182"/>
      <c r="CZ310" s="182"/>
      <c r="DA310" s="182"/>
      <c r="DB310" s="182"/>
      <c r="DC310" s="182"/>
      <c r="DD310" s="182"/>
      <c r="DE310" s="182"/>
      <c r="DF310" s="182"/>
      <c r="DG310" s="182"/>
      <c r="DH310" s="182"/>
      <c r="DI310" s="182"/>
      <c r="DJ310" s="182"/>
      <c r="DK310" s="182"/>
    </row>
    <row r="311" spans="1:115" ht="30" customHeight="1" x14ac:dyDescent="0.25">
      <c r="A311" s="189" t="s">
        <v>802</v>
      </c>
      <c r="B311" s="182">
        <v>25.25</v>
      </c>
      <c r="C311" s="211">
        <v>25.15</v>
      </c>
      <c r="D311" s="211"/>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c r="AV311" s="182"/>
      <c r="AW311" s="182"/>
      <c r="AX311" s="182"/>
      <c r="AY311" s="182"/>
      <c r="AZ311" s="182"/>
      <c r="BA311" s="182"/>
      <c r="BB311" s="182"/>
      <c r="BC311" s="182"/>
      <c r="BD311" s="182"/>
      <c r="BE311" s="182"/>
      <c r="BF311" s="182"/>
      <c r="BG311" s="182"/>
      <c r="BH311" s="182"/>
      <c r="BI311" s="182"/>
      <c r="BJ311" s="182"/>
      <c r="BK311" s="182"/>
      <c r="BL311" s="182"/>
      <c r="BM311" s="182"/>
      <c r="BN311" s="182"/>
      <c r="BO311" s="182"/>
      <c r="BP311" s="182"/>
      <c r="BQ311" s="182"/>
      <c r="BR311" s="182"/>
      <c r="BS311" s="182"/>
      <c r="BT311" s="182"/>
      <c r="BU311" s="182"/>
      <c r="BV311" s="182"/>
      <c r="BW311" s="182"/>
      <c r="BX311" s="182"/>
      <c r="BY311" s="182"/>
      <c r="BZ311" s="182"/>
      <c r="CA311" s="182"/>
      <c r="CB311" s="182"/>
      <c r="CC311" s="182"/>
      <c r="CD311" s="182"/>
      <c r="CE311" s="182"/>
      <c r="CF311" s="182"/>
      <c r="CG311" s="182"/>
      <c r="CH311" s="182"/>
      <c r="CI311" s="182"/>
      <c r="CJ311" s="182"/>
      <c r="CK311" s="182"/>
      <c r="CL311" s="182"/>
      <c r="CM311" s="182"/>
      <c r="CN311" s="182"/>
      <c r="CO311" s="182"/>
      <c r="CP311" s="182"/>
      <c r="CQ311" s="182"/>
      <c r="CR311" s="182"/>
      <c r="CS311" s="182"/>
      <c r="CT311" s="182"/>
      <c r="CU311" s="182"/>
      <c r="CV311" s="182"/>
      <c r="CW311" s="182"/>
      <c r="CX311" s="182"/>
      <c r="CY311" s="182"/>
      <c r="CZ311" s="182"/>
      <c r="DA311" s="182"/>
      <c r="DB311" s="182"/>
      <c r="DC311" s="182"/>
      <c r="DD311" s="182"/>
      <c r="DE311" s="182"/>
      <c r="DF311" s="182"/>
      <c r="DG311" s="182"/>
      <c r="DH311" s="182"/>
      <c r="DI311" s="182"/>
      <c r="DJ311" s="182"/>
      <c r="DK311" s="182"/>
    </row>
    <row r="312" spans="1:115" ht="30" customHeight="1" x14ac:dyDescent="0.25">
      <c r="A312" s="189" t="s">
        <v>804</v>
      </c>
      <c r="B312" s="182">
        <v>31.629999160766602</v>
      </c>
      <c r="C312" s="211">
        <v>31.43</v>
      </c>
      <c r="D312" s="211"/>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c r="AV312" s="182"/>
      <c r="AW312" s="182"/>
      <c r="AX312" s="182"/>
      <c r="AY312" s="182"/>
      <c r="AZ312" s="182"/>
      <c r="BA312" s="182"/>
      <c r="BB312" s="182"/>
      <c r="BC312" s="182"/>
      <c r="BD312" s="182"/>
      <c r="BE312" s="182"/>
      <c r="BF312" s="182"/>
      <c r="BG312" s="182"/>
      <c r="BH312" s="182"/>
      <c r="BI312" s="182"/>
      <c r="BJ312" s="182"/>
      <c r="BK312" s="182"/>
      <c r="BL312" s="182"/>
      <c r="BM312" s="182"/>
      <c r="BN312" s="182"/>
      <c r="BO312" s="182"/>
      <c r="BP312" s="182"/>
      <c r="BQ312" s="182"/>
      <c r="BR312" s="182"/>
      <c r="BS312" s="182"/>
      <c r="BT312" s="182"/>
      <c r="BU312" s="182"/>
      <c r="BV312" s="182"/>
      <c r="BW312" s="182"/>
      <c r="BX312" s="182"/>
      <c r="BY312" s="182"/>
      <c r="BZ312" s="182"/>
      <c r="CA312" s="182"/>
      <c r="CB312" s="182"/>
      <c r="CC312" s="182"/>
      <c r="CD312" s="182"/>
      <c r="CE312" s="182"/>
      <c r="CF312" s="182"/>
      <c r="CG312" s="182"/>
      <c r="CH312" s="182"/>
      <c r="CI312" s="182"/>
      <c r="CJ312" s="182"/>
      <c r="CK312" s="182"/>
      <c r="CL312" s="182"/>
      <c r="CM312" s="182"/>
      <c r="CN312" s="182"/>
      <c r="CO312" s="182"/>
      <c r="CP312" s="182"/>
      <c r="CQ312" s="182"/>
      <c r="CR312" s="182"/>
      <c r="CS312" s="182"/>
      <c r="CT312" s="182"/>
      <c r="CU312" s="182"/>
      <c r="CV312" s="182"/>
      <c r="CW312" s="182"/>
      <c r="CX312" s="182"/>
      <c r="CY312" s="182"/>
      <c r="CZ312" s="182"/>
      <c r="DA312" s="182"/>
      <c r="DB312" s="182"/>
      <c r="DC312" s="182"/>
      <c r="DD312" s="182"/>
      <c r="DE312" s="182"/>
      <c r="DF312" s="182"/>
      <c r="DG312" s="182"/>
      <c r="DH312" s="182"/>
      <c r="DI312" s="182"/>
      <c r="DJ312" s="182"/>
      <c r="DK312" s="182"/>
    </row>
    <row r="313" spans="1:115" ht="30" customHeight="1" x14ac:dyDescent="0.25">
      <c r="A313" s="189" t="s">
        <v>806</v>
      </c>
      <c r="B313" s="182">
        <v>37.139999389648438</v>
      </c>
      <c r="C313" s="211">
        <v>37.200000000000003</v>
      </c>
      <c r="D313" s="211"/>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c r="AV313" s="182"/>
      <c r="AW313" s="182"/>
      <c r="AX313" s="182"/>
      <c r="AY313" s="182"/>
      <c r="AZ313" s="182"/>
      <c r="BA313" s="182"/>
      <c r="BB313" s="182"/>
      <c r="BC313" s="182"/>
      <c r="BD313" s="182"/>
      <c r="BE313" s="182"/>
      <c r="BF313" s="182"/>
      <c r="BG313" s="182"/>
      <c r="BH313" s="182"/>
      <c r="BI313" s="182"/>
      <c r="BJ313" s="182"/>
      <c r="BK313" s="182"/>
      <c r="BL313" s="182"/>
      <c r="BM313" s="182"/>
      <c r="BN313" s="182"/>
      <c r="BO313" s="182"/>
      <c r="BP313" s="182"/>
      <c r="BQ313" s="182"/>
      <c r="BR313" s="182"/>
      <c r="BS313" s="182"/>
      <c r="BT313" s="182"/>
      <c r="BU313" s="182"/>
      <c r="BV313" s="182"/>
      <c r="BW313" s="182"/>
      <c r="BX313" s="182"/>
      <c r="BY313" s="182"/>
      <c r="BZ313" s="182"/>
      <c r="CA313" s="182"/>
      <c r="CB313" s="182"/>
      <c r="CC313" s="182"/>
      <c r="CD313" s="182"/>
      <c r="CE313" s="182"/>
      <c r="CF313" s="182"/>
      <c r="CG313" s="182"/>
      <c r="CH313" s="182"/>
      <c r="CI313" s="182"/>
      <c r="CJ313" s="182"/>
      <c r="CK313" s="182"/>
      <c r="CL313" s="182"/>
      <c r="CM313" s="182"/>
      <c r="CN313" s="182"/>
      <c r="CO313" s="182"/>
      <c r="CP313" s="182"/>
      <c r="CQ313" s="182"/>
      <c r="CR313" s="182"/>
      <c r="CS313" s="182"/>
      <c r="CT313" s="182"/>
      <c r="CU313" s="182"/>
      <c r="CV313" s="182"/>
      <c r="CW313" s="182"/>
      <c r="CX313" s="182"/>
      <c r="CY313" s="182"/>
      <c r="CZ313" s="182"/>
      <c r="DA313" s="182"/>
      <c r="DB313" s="182"/>
      <c r="DC313" s="182"/>
      <c r="DD313" s="182"/>
      <c r="DE313" s="182"/>
      <c r="DF313" s="182"/>
      <c r="DG313" s="182"/>
      <c r="DH313" s="182"/>
      <c r="DI313" s="182"/>
      <c r="DJ313" s="182"/>
      <c r="DK313" s="182"/>
    </row>
    <row r="314" spans="1:115" ht="30" customHeight="1" x14ac:dyDescent="0.25">
      <c r="A314" s="189" t="s">
        <v>909</v>
      </c>
      <c r="B314" s="182">
        <v>0.19499999284744263</v>
      </c>
      <c r="C314" s="211">
        <v>0.19</v>
      </c>
      <c r="D314" s="211"/>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c r="AV314" s="182"/>
      <c r="AW314" s="182"/>
      <c r="AX314" s="182"/>
      <c r="AY314" s="182"/>
      <c r="AZ314" s="182"/>
      <c r="BA314" s="182"/>
      <c r="BB314" s="182"/>
      <c r="BC314" s="182"/>
      <c r="BD314" s="182"/>
      <c r="BE314" s="182"/>
      <c r="BF314" s="182"/>
      <c r="BG314" s="182"/>
      <c r="BH314" s="182"/>
      <c r="BI314" s="182"/>
      <c r="BJ314" s="182"/>
      <c r="BK314" s="182"/>
      <c r="BL314" s="182"/>
      <c r="BM314" s="182"/>
      <c r="BN314" s="182"/>
      <c r="BO314" s="182"/>
      <c r="BP314" s="182"/>
      <c r="BQ314" s="182"/>
      <c r="BR314" s="182"/>
      <c r="BS314" s="182"/>
      <c r="BT314" s="182"/>
      <c r="BU314" s="182"/>
      <c r="BV314" s="182"/>
      <c r="BW314" s="182"/>
      <c r="BX314" s="182"/>
      <c r="BY314" s="182"/>
      <c r="BZ314" s="182"/>
      <c r="CA314" s="182"/>
      <c r="CB314" s="182"/>
      <c r="CC314" s="182"/>
      <c r="CD314" s="182"/>
      <c r="CE314" s="182"/>
      <c r="CF314" s="182"/>
      <c r="CG314" s="182"/>
      <c r="CH314" s="182"/>
      <c r="CI314" s="182"/>
      <c r="CJ314" s="182"/>
      <c r="CK314" s="182"/>
      <c r="CL314" s="182"/>
      <c r="CM314" s="182"/>
      <c r="CN314" s="182"/>
      <c r="CO314" s="182"/>
      <c r="CP314" s="182"/>
      <c r="CQ314" s="182"/>
      <c r="CR314" s="182"/>
      <c r="CS314" s="182"/>
      <c r="CT314" s="182"/>
      <c r="CU314" s="182"/>
      <c r="CV314" s="182"/>
      <c r="CW314" s="182"/>
      <c r="CX314" s="182"/>
      <c r="CY314" s="182"/>
      <c r="CZ314" s="182"/>
      <c r="DA314" s="182"/>
      <c r="DB314" s="182"/>
      <c r="DC314" s="182"/>
      <c r="DD314" s="182"/>
      <c r="DE314" s="182"/>
      <c r="DF314" s="182"/>
      <c r="DG314" s="182"/>
      <c r="DH314" s="182"/>
      <c r="DI314" s="182"/>
      <c r="DJ314" s="182"/>
      <c r="DK314" s="182"/>
    </row>
    <row r="315" spans="1:115" ht="30" customHeight="1" x14ac:dyDescent="0.25">
      <c r="A315" s="189" t="s">
        <v>808</v>
      </c>
      <c r="B315" s="182">
        <v>57.520000457763672</v>
      </c>
      <c r="C315" s="211">
        <v>57.14</v>
      </c>
      <c r="D315" s="211"/>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c r="AV315" s="182"/>
      <c r="AW315" s="182"/>
      <c r="AX315" s="182"/>
      <c r="AY315" s="182"/>
      <c r="AZ315" s="182"/>
      <c r="BA315" s="182"/>
      <c r="BB315" s="182"/>
      <c r="BC315" s="182"/>
      <c r="BD315" s="182"/>
      <c r="BE315" s="182"/>
      <c r="BF315" s="182"/>
      <c r="BG315" s="182"/>
      <c r="BH315" s="182"/>
      <c r="BI315" s="182"/>
      <c r="BJ315" s="182"/>
      <c r="BK315" s="182"/>
      <c r="BL315" s="182"/>
      <c r="BM315" s="182"/>
      <c r="BN315" s="182"/>
      <c r="BO315" s="182"/>
      <c r="BP315" s="182"/>
      <c r="BQ315" s="182"/>
      <c r="BR315" s="182"/>
      <c r="BS315" s="182"/>
      <c r="BT315" s="182"/>
      <c r="BU315" s="182"/>
      <c r="BV315" s="182"/>
      <c r="BW315" s="182"/>
      <c r="BX315" s="182"/>
      <c r="BY315" s="182"/>
      <c r="BZ315" s="182"/>
      <c r="CA315" s="182"/>
      <c r="CB315" s="182"/>
      <c r="CC315" s="182"/>
      <c r="CD315" s="182"/>
      <c r="CE315" s="182"/>
      <c r="CF315" s="182"/>
      <c r="CG315" s="182"/>
      <c r="CH315" s="182"/>
      <c r="CI315" s="182"/>
      <c r="CJ315" s="182"/>
      <c r="CK315" s="182"/>
      <c r="CL315" s="182"/>
      <c r="CM315" s="182"/>
      <c r="CN315" s="182"/>
      <c r="CO315" s="182"/>
      <c r="CP315" s="182"/>
      <c r="CQ315" s="182"/>
      <c r="CR315" s="182"/>
      <c r="CS315" s="182"/>
      <c r="CT315" s="182"/>
      <c r="CU315" s="182"/>
      <c r="CV315" s="182"/>
      <c r="CW315" s="182"/>
      <c r="CX315" s="182"/>
      <c r="CY315" s="182"/>
      <c r="CZ315" s="182"/>
      <c r="DA315" s="182"/>
      <c r="DB315" s="182"/>
      <c r="DC315" s="182"/>
      <c r="DD315" s="182"/>
      <c r="DE315" s="182"/>
      <c r="DF315" s="182"/>
      <c r="DG315" s="182"/>
      <c r="DH315" s="182"/>
      <c r="DI315" s="182"/>
      <c r="DJ315" s="182"/>
      <c r="DK315" s="182"/>
    </row>
    <row r="316" spans="1:115" ht="30" customHeight="1" x14ac:dyDescent="0.25">
      <c r="A316" s="189" t="s">
        <v>239</v>
      </c>
      <c r="B316" s="182">
        <v>25.799999237060547</v>
      </c>
      <c r="C316" s="211">
        <v>25.92</v>
      </c>
      <c r="D316" s="211"/>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c r="AV316" s="182"/>
      <c r="AW316" s="182"/>
      <c r="AX316" s="182"/>
      <c r="AY316" s="182"/>
      <c r="AZ316" s="182"/>
      <c r="BA316" s="182"/>
      <c r="BB316" s="182"/>
      <c r="BC316" s="182"/>
      <c r="BD316" s="182"/>
      <c r="BE316" s="182"/>
      <c r="BF316" s="182"/>
      <c r="BG316" s="182"/>
      <c r="BH316" s="182"/>
      <c r="BI316" s="182"/>
      <c r="BJ316" s="182"/>
      <c r="BK316" s="182"/>
      <c r="BL316" s="182"/>
      <c r="BM316" s="182"/>
      <c r="BN316" s="182"/>
      <c r="BO316" s="182"/>
      <c r="BP316" s="182"/>
      <c r="BQ316" s="182"/>
      <c r="BR316" s="182"/>
      <c r="BS316" s="182"/>
      <c r="BT316" s="182"/>
      <c r="BU316" s="182"/>
      <c r="BV316" s="182"/>
      <c r="BW316" s="182"/>
      <c r="BX316" s="182"/>
      <c r="BY316" s="182"/>
      <c r="BZ316" s="182"/>
      <c r="CA316" s="182"/>
      <c r="CB316" s="182"/>
      <c r="CC316" s="182"/>
      <c r="CD316" s="182"/>
      <c r="CE316" s="182"/>
      <c r="CF316" s="182"/>
      <c r="CG316" s="182"/>
      <c r="CH316" s="182"/>
      <c r="CI316" s="182"/>
      <c r="CJ316" s="182"/>
      <c r="CK316" s="182"/>
      <c r="CL316" s="182"/>
      <c r="CM316" s="182"/>
      <c r="CN316" s="182"/>
      <c r="CO316" s="182"/>
      <c r="CP316" s="182"/>
      <c r="CQ316" s="182"/>
      <c r="CR316" s="182"/>
      <c r="CS316" s="182"/>
      <c r="CT316" s="182"/>
      <c r="CU316" s="182"/>
      <c r="CV316" s="182"/>
      <c r="CW316" s="182"/>
      <c r="CX316" s="182"/>
      <c r="CY316" s="182"/>
      <c r="CZ316" s="182"/>
      <c r="DA316" s="182"/>
      <c r="DB316" s="182"/>
      <c r="DC316" s="182"/>
      <c r="DD316" s="182"/>
      <c r="DE316" s="182"/>
      <c r="DF316" s="182"/>
      <c r="DG316" s="182"/>
      <c r="DH316" s="182"/>
      <c r="DI316" s="182"/>
      <c r="DJ316" s="182"/>
      <c r="DK316" s="182"/>
    </row>
    <row r="317" spans="1:115" ht="30" customHeight="1" x14ac:dyDescent="0.25">
      <c r="A317" s="189" t="s">
        <v>811</v>
      </c>
      <c r="B317" s="182">
        <v>167.52000427246094</v>
      </c>
      <c r="C317" s="211">
        <v>170.05</v>
      </c>
      <c r="D317" s="211"/>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c r="AV317" s="182"/>
      <c r="AW317" s="182"/>
      <c r="AX317" s="182"/>
      <c r="AY317" s="182"/>
      <c r="AZ317" s="182"/>
      <c r="BA317" s="182"/>
      <c r="BB317" s="182"/>
      <c r="BC317" s="182"/>
      <c r="BD317" s="182"/>
      <c r="BE317" s="182"/>
      <c r="BF317" s="182"/>
      <c r="BG317" s="182"/>
      <c r="BH317" s="182"/>
      <c r="BI317" s="182"/>
      <c r="BJ317" s="182"/>
      <c r="BK317" s="182"/>
      <c r="BL317" s="182"/>
      <c r="BM317" s="182"/>
      <c r="BN317" s="182"/>
      <c r="BO317" s="182"/>
      <c r="BP317" s="182"/>
      <c r="BQ317" s="182"/>
      <c r="BR317" s="182"/>
      <c r="BS317" s="182"/>
      <c r="BT317" s="182"/>
      <c r="BU317" s="182"/>
      <c r="BV317" s="182"/>
      <c r="BW317" s="182"/>
      <c r="BX317" s="182"/>
      <c r="BY317" s="182"/>
      <c r="BZ317" s="182"/>
      <c r="CA317" s="182"/>
      <c r="CB317" s="182"/>
      <c r="CC317" s="182"/>
      <c r="CD317" s="182"/>
      <c r="CE317" s="182"/>
      <c r="CF317" s="182"/>
      <c r="CG317" s="182"/>
      <c r="CH317" s="182"/>
      <c r="CI317" s="182"/>
      <c r="CJ317" s="182"/>
      <c r="CK317" s="182"/>
      <c r="CL317" s="182"/>
      <c r="CM317" s="182"/>
      <c r="CN317" s="182"/>
      <c r="CO317" s="182"/>
      <c r="CP317" s="182"/>
      <c r="CQ317" s="182"/>
      <c r="CR317" s="182"/>
      <c r="CS317" s="182"/>
      <c r="CT317" s="182"/>
      <c r="CU317" s="182"/>
      <c r="CV317" s="182"/>
      <c r="CW317" s="182"/>
      <c r="CX317" s="182"/>
      <c r="CY317" s="182"/>
      <c r="CZ317" s="182"/>
      <c r="DA317" s="182"/>
      <c r="DB317" s="182"/>
      <c r="DC317" s="182"/>
      <c r="DD317" s="182"/>
      <c r="DE317" s="182"/>
      <c r="DF317" s="182"/>
      <c r="DG317" s="182"/>
      <c r="DH317" s="182"/>
      <c r="DI317" s="182"/>
      <c r="DJ317" s="182"/>
      <c r="DK317" s="182"/>
    </row>
    <row r="318" spans="1:115" ht="30" customHeight="1" x14ac:dyDescent="0.25">
      <c r="A318" s="189" t="s">
        <v>936</v>
      </c>
      <c r="B318" s="182">
        <v>40.369998931884766</v>
      </c>
      <c r="C318" s="211">
        <v>40.56</v>
      </c>
      <c r="D318" s="211"/>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c r="AV318" s="182"/>
      <c r="AW318" s="182"/>
      <c r="AX318" s="182"/>
      <c r="AY318" s="182"/>
      <c r="AZ318" s="182"/>
      <c r="BA318" s="182"/>
      <c r="BB318" s="182"/>
      <c r="BC318" s="182"/>
      <c r="BD318" s="182"/>
      <c r="BE318" s="182"/>
      <c r="BF318" s="182"/>
      <c r="BG318" s="182"/>
      <c r="BH318" s="182"/>
      <c r="BI318" s="182"/>
      <c r="BJ318" s="182"/>
      <c r="BK318" s="182"/>
      <c r="BL318" s="182"/>
      <c r="BM318" s="182"/>
      <c r="BN318" s="182"/>
      <c r="BO318" s="182"/>
      <c r="BP318" s="182"/>
      <c r="BQ318" s="182"/>
      <c r="BR318" s="182"/>
      <c r="BS318" s="182"/>
      <c r="BT318" s="182"/>
      <c r="BU318" s="182"/>
      <c r="BV318" s="182"/>
      <c r="BW318" s="182"/>
      <c r="BX318" s="182"/>
      <c r="BY318" s="182"/>
      <c r="BZ318" s="182"/>
      <c r="CA318" s="182"/>
      <c r="CB318" s="182"/>
      <c r="CC318" s="182"/>
      <c r="CD318" s="182"/>
      <c r="CE318" s="182"/>
      <c r="CF318" s="182"/>
      <c r="CG318" s="182"/>
      <c r="CH318" s="182"/>
      <c r="CI318" s="182"/>
      <c r="CJ318" s="182"/>
      <c r="CK318" s="182"/>
      <c r="CL318" s="182"/>
      <c r="CM318" s="182"/>
      <c r="CN318" s="182"/>
      <c r="CO318" s="182"/>
      <c r="CP318" s="182"/>
      <c r="CQ318" s="182"/>
      <c r="CR318" s="182"/>
      <c r="CS318" s="182"/>
      <c r="CT318" s="182"/>
      <c r="CU318" s="182"/>
      <c r="CV318" s="182"/>
      <c r="CW318" s="182"/>
      <c r="CX318" s="182"/>
      <c r="CY318" s="182"/>
      <c r="CZ318" s="182"/>
      <c r="DA318" s="182"/>
      <c r="DB318" s="182"/>
      <c r="DC318" s="182"/>
      <c r="DD318" s="182"/>
      <c r="DE318" s="182"/>
      <c r="DF318" s="182"/>
      <c r="DG318" s="182"/>
      <c r="DH318" s="182"/>
      <c r="DI318" s="182"/>
      <c r="DJ318" s="182"/>
      <c r="DK318" s="182"/>
    </row>
    <row r="319" spans="1:115" ht="30" customHeight="1" x14ac:dyDescent="0.25">
      <c r="A319" s="189" t="s">
        <v>937</v>
      </c>
      <c r="B319" s="182">
        <v>40.299999237060547</v>
      </c>
      <c r="C319" s="211">
        <v>40.47</v>
      </c>
      <c r="D319" s="211"/>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c r="AV319" s="182"/>
      <c r="AW319" s="182"/>
      <c r="AX319" s="182"/>
      <c r="AY319" s="182"/>
      <c r="AZ319" s="182"/>
      <c r="BA319" s="182"/>
      <c r="BB319" s="182"/>
      <c r="BC319" s="182"/>
      <c r="BD319" s="182"/>
      <c r="BE319" s="182"/>
      <c r="BF319" s="182"/>
      <c r="BG319" s="182"/>
      <c r="BH319" s="182"/>
      <c r="BI319" s="182"/>
      <c r="BJ319" s="182"/>
      <c r="BK319" s="182"/>
      <c r="BL319" s="182"/>
      <c r="BM319" s="182"/>
      <c r="BN319" s="182"/>
      <c r="BO319" s="182"/>
      <c r="BP319" s="182"/>
      <c r="BQ319" s="182"/>
      <c r="BR319" s="182"/>
      <c r="BS319" s="182"/>
      <c r="BT319" s="182"/>
      <c r="BU319" s="182"/>
      <c r="BV319" s="182"/>
      <c r="BW319" s="182"/>
      <c r="BX319" s="182"/>
      <c r="BY319" s="182"/>
      <c r="BZ319" s="182"/>
      <c r="CA319" s="182"/>
      <c r="CB319" s="182"/>
      <c r="CC319" s="182"/>
      <c r="CD319" s="182"/>
      <c r="CE319" s="182"/>
      <c r="CF319" s="182"/>
      <c r="CG319" s="182"/>
      <c r="CH319" s="182"/>
      <c r="CI319" s="182"/>
      <c r="CJ319" s="182"/>
      <c r="CK319" s="182"/>
      <c r="CL319" s="182"/>
      <c r="CM319" s="182"/>
      <c r="CN319" s="182"/>
      <c r="CO319" s="182"/>
      <c r="CP319" s="182"/>
      <c r="CQ319" s="182"/>
      <c r="CR319" s="182"/>
      <c r="CS319" s="182"/>
      <c r="CT319" s="182"/>
      <c r="CU319" s="182"/>
      <c r="CV319" s="182"/>
      <c r="CW319" s="182"/>
      <c r="CX319" s="182"/>
      <c r="CY319" s="182"/>
      <c r="CZ319" s="182"/>
      <c r="DA319" s="182"/>
      <c r="DB319" s="182"/>
      <c r="DC319" s="182"/>
      <c r="DD319" s="182"/>
      <c r="DE319" s="182"/>
      <c r="DF319" s="182"/>
      <c r="DG319" s="182"/>
      <c r="DH319" s="182"/>
      <c r="DI319" s="182"/>
      <c r="DJ319" s="182"/>
      <c r="DK319" s="182"/>
    </row>
    <row r="320" spans="1:115" ht="30" customHeight="1" x14ac:dyDescent="0.25">
      <c r="A320" s="189" t="s">
        <v>815</v>
      </c>
      <c r="B320" s="182">
        <v>285.1400146484375</v>
      </c>
      <c r="C320" s="211">
        <v>288.29000000000002</v>
      </c>
      <c r="D320" s="211"/>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c r="AV320" s="182"/>
      <c r="AW320" s="182"/>
      <c r="AX320" s="182"/>
      <c r="AY320" s="182"/>
      <c r="AZ320" s="182"/>
      <c r="BA320" s="182"/>
      <c r="BB320" s="182"/>
      <c r="BC320" s="182"/>
      <c r="BD320" s="182"/>
      <c r="BE320" s="182"/>
      <c r="BF320" s="182"/>
      <c r="BG320" s="182"/>
      <c r="BH320" s="182"/>
      <c r="BI320" s="182"/>
      <c r="BJ320" s="182"/>
      <c r="BK320" s="182"/>
      <c r="BL320" s="182"/>
      <c r="BM320" s="182"/>
      <c r="BN320" s="182"/>
      <c r="BO320" s="182"/>
      <c r="BP320" s="182"/>
      <c r="BQ320" s="182"/>
      <c r="BR320" s="182"/>
      <c r="BS320" s="182"/>
      <c r="BT320" s="182"/>
      <c r="BU320" s="182"/>
      <c r="BV320" s="182"/>
      <c r="BW320" s="182"/>
      <c r="BX320" s="182"/>
      <c r="BY320" s="182"/>
      <c r="BZ320" s="182"/>
      <c r="CA320" s="182"/>
      <c r="CB320" s="182"/>
      <c r="CC320" s="182"/>
      <c r="CD320" s="182"/>
      <c r="CE320" s="182"/>
      <c r="CF320" s="182"/>
      <c r="CG320" s="182"/>
      <c r="CH320" s="182"/>
      <c r="CI320" s="182"/>
      <c r="CJ320" s="182"/>
      <c r="CK320" s="182"/>
      <c r="CL320" s="182"/>
      <c r="CM320" s="182"/>
      <c r="CN320" s="182"/>
      <c r="CO320" s="182"/>
      <c r="CP320" s="182"/>
      <c r="CQ320" s="182"/>
      <c r="CR320" s="182"/>
      <c r="CS320" s="182"/>
      <c r="CT320" s="182"/>
      <c r="CU320" s="182"/>
      <c r="CV320" s="182"/>
      <c r="CW320" s="182"/>
      <c r="CX320" s="182"/>
      <c r="CY320" s="182"/>
      <c r="CZ320" s="182"/>
      <c r="DA320" s="182"/>
      <c r="DB320" s="182"/>
      <c r="DC320" s="182"/>
      <c r="DD320" s="182"/>
      <c r="DE320" s="182"/>
      <c r="DF320" s="182"/>
      <c r="DG320" s="182"/>
      <c r="DH320" s="182"/>
      <c r="DI320" s="182"/>
      <c r="DJ320" s="182"/>
      <c r="DK320" s="182"/>
    </row>
    <row r="321" spans="1:115" ht="30" customHeight="1" x14ac:dyDescent="0.25">
      <c r="A321" s="189" t="s">
        <v>946</v>
      </c>
      <c r="B321" s="182">
        <v>33.860000610351563</v>
      </c>
      <c r="C321" s="211">
        <v>34.085000000000001</v>
      </c>
      <c r="D321" s="211"/>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c r="AV321" s="182"/>
      <c r="AW321" s="182"/>
      <c r="AX321" s="182"/>
      <c r="AY321" s="182"/>
      <c r="AZ321" s="182"/>
      <c r="BA321" s="182"/>
      <c r="BB321" s="182"/>
      <c r="BC321" s="182"/>
      <c r="BD321" s="182"/>
      <c r="BE321" s="182"/>
      <c r="BF321" s="182"/>
      <c r="BG321" s="182"/>
      <c r="BH321" s="182"/>
      <c r="BI321" s="182"/>
      <c r="BJ321" s="182"/>
      <c r="BK321" s="182"/>
      <c r="BL321" s="182"/>
      <c r="BM321" s="182"/>
      <c r="BN321" s="182"/>
      <c r="BO321" s="182"/>
      <c r="BP321" s="182"/>
      <c r="BQ321" s="182"/>
      <c r="BR321" s="182"/>
      <c r="BS321" s="182"/>
      <c r="BT321" s="182"/>
      <c r="BU321" s="182"/>
      <c r="BV321" s="182"/>
      <c r="BW321" s="182"/>
      <c r="BX321" s="182"/>
      <c r="BY321" s="182"/>
      <c r="BZ321" s="182"/>
      <c r="CA321" s="182"/>
      <c r="CB321" s="182"/>
      <c r="CC321" s="182"/>
      <c r="CD321" s="182"/>
      <c r="CE321" s="182"/>
      <c r="CF321" s="182"/>
      <c r="CG321" s="182"/>
      <c r="CH321" s="182"/>
      <c r="CI321" s="182"/>
      <c r="CJ321" s="182"/>
      <c r="CK321" s="182"/>
      <c r="CL321" s="182"/>
      <c r="CM321" s="182"/>
      <c r="CN321" s="182"/>
      <c r="CO321" s="182"/>
      <c r="CP321" s="182"/>
      <c r="CQ321" s="182"/>
      <c r="CR321" s="182"/>
      <c r="CS321" s="182"/>
      <c r="CT321" s="182"/>
      <c r="CU321" s="182"/>
      <c r="CV321" s="182"/>
      <c r="CW321" s="182"/>
      <c r="CX321" s="182"/>
      <c r="CY321" s="182"/>
      <c r="CZ321" s="182"/>
      <c r="DA321" s="182"/>
      <c r="DB321" s="182"/>
      <c r="DC321" s="182"/>
      <c r="DD321" s="182"/>
      <c r="DE321" s="182"/>
      <c r="DF321" s="182"/>
      <c r="DG321" s="182"/>
      <c r="DH321" s="182"/>
      <c r="DI321" s="182"/>
      <c r="DJ321" s="182"/>
      <c r="DK321" s="182"/>
    </row>
    <row r="322" spans="1:115" ht="30" customHeight="1" x14ac:dyDescent="0.25">
      <c r="A322" s="189" t="s">
        <v>897</v>
      </c>
      <c r="B322" s="182">
        <v>0.17162309587001801</v>
      </c>
      <c r="C322" s="211">
        <v>0.16729134000000001</v>
      </c>
      <c r="D322" s="211"/>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c r="AV322" s="182"/>
      <c r="AW322" s="182"/>
      <c r="AX322" s="182"/>
      <c r="AY322" s="182"/>
      <c r="AZ322" s="182"/>
      <c r="BA322" s="182"/>
      <c r="BB322" s="182"/>
      <c r="BC322" s="182"/>
      <c r="BD322" s="182"/>
      <c r="BE322" s="182"/>
      <c r="BF322" s="182"/>
      <c r="BG322" s="182"/>
      <c r="BH322" s="182"/>
      <c r="BI322" s="182"/>
      <c r="BJ322" s="182"/>
      <c r="BK322" s="182"/>
      <c r="BL322" s="182"/>
      <c r="BM322" s="182"/>
      <c r="BN322" s="182"/>
      <c r="BO322" s="182"/>
      <c r="BP322" s="182"/>
      <c r="BQ322" s="182"/>
      <c r="BR322" s="182"/>
      <c r="BS322" s="182"/>
      <c r="BT322" s="182"/>
      <c r="BU322" s="182"/>
      <c r="BV322" s="182"/>
      <c r="BW322" s="182"/>
      <c r="BX322" s="182"/>
      <c r="BY322" s="182"/>
      <c r="BZ322" s="182"/>
      <c r="CA322" s="182"/>
      <c r="CB322" s="182"/>
      <c r="CC322" s="182"/>
      <c r="CD322" s="182"/>
      <c r="CE322" s="182"/>
      <c r="CF322" s="182"/>
      <c r="CG322" s="182"/>
      <c r="CH322" s="182"/>
      <c r="CI322" s="182"/>
      <c r="CJ322" s="182"/>
      <c r="CK322" s="182"/>
      <c r="CL322" s="182"/>
      <c r="CM322" s="182"/>
      <c r="CN322" s="182"/>
      <c r="CO322" s="182"/>
      <c r="CP322" s="182"/>
      <c r="CQ322" s="182"/>
      <c r="CR322" s="182"/>
      <c r="CS322" s="182"/>
      <c r="CT322" s="182"/>
      <c r="CU322" s="182"/>
      <c r="CV322" s="182"/>
      <c r="CW322" s="182"/>
      <c r="CX322" s="182"/>
      <c r="CY322" s="182"/>
      <c r="CZ322" s="182"/>
      <c r="DA322" s="182"/>
      <c r="DB322" s="182"/>
      <c r="DC322" s="182"/>
      <c r="DD322" s="182"/>
      <c r="DE322" s="182"/>
      <c r="DF322" s="182"/>
      <c r="DG322" s="182"/>
      <c r="DH322" s="182"/>
      <c r="DI322" s="182"/>
      <c r="DJ322" s="182"/>
      <c r="DK322" s="182"/>
    </row>
    <row r="323" spans="1:115" ht="30" customHeight="1" x14ac:dyDescent="0.25">
      <c r="A323" s="189" t="s">
        <v>938</v>
      </c>
      <c r="B323" s="182">
        <v>90.230003356933594</v>
      </c>
      <c r="C323" s="211">
        <v>90.84</v>
      </c>
      <c r="D323" s="211"/>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c r="AV323" s="182"/>
      <c r="AW323" s="182"/>
      <c r="AX323" s="182"/>
      <c r="AY323" s="182"/>
      <c r="AZ323" s="182"/>
      <c r="BA323" s="182"/>
      <c r="BB323" s="182"/>
      <c r="BC323" s="182"/>
      <c r="BD323" s="182"/>
      <c r="BE323" s="182"/>
      <c r="BF323" s="182"/>
      <c r="BG323" s="182"/>
      <c r="BH323" s="182"/>
      <c r="BI323" s="182"/>
      <c r="BJ323" s="182"/>
      <c r="BK323" s="182"/>
      <c r="BL323" s="182"/>
      <c r="BM323" s="182"/>
      <c r="BN323" s="182"/>
      <c r="BO323" s="182"/>
      <c r="BP323" s="182"/>
      <c r="BQ323" s="182"/>
      <c r="BR323" s="182"/>
      <c r="BS323" s="182"/>
      <c r="BT323" s="182"/>
      <c r="BU323" s="182"/>
      <c r="BV323" s="182"/>
      <c r="BW323" s="182"/>
      <c r="BX323" s="182"/>
      <c r="BY323" s="182"/>
      <c r="BZ323" s="182"/>
      <c r="CA323" s="182"/>
      <c r="CB323" s="182"/>
      <c r="CC323" s="182"/>
      <c r="CD323" s="182"/>
      <c r="CE323" s="182"/>
      <c r="CF323" s="182"/>
      <c r="CG323" s="182"/>
      <c r="CH323" s="182"/>
      <c r="CI323" s="182"/>
      <c r="CJ323" s="182"/>
      <c r="CK323" s="182"/>
      <c r="CL323" s="182"/>
      <c r="CM323" s="182"/>
      <c r="CN323" s="182"/>
      <c r="CO323" s="182"/>
      <c r="CP323" s="182"/>
      <c r="CQ323" s="182"/>
      <c r="CR323" s="182"/>
      <c r="CS323" s="182"/>
      <c r="CT323" s="182"/>
      <c r="CU323" s="182"/>
      <c r="CV323" s="182"/>
      <c r="CW323" s="182"/>
      <c r="CX323" s="182"/>
      <c r="CY323" s="182"/>
      <c r="CZ323" s="182"/>
      <c r="DA323" s="182"/>
      <c r="DB323" s="182"/>
      <c r="DC323" s="182"/>
      <c r="DD323" s="182"/>
      <c r="DE323" s="182"/>
      <c r="DF323" s="182"/>
      <c r="DG323" s="182"/>
      <c r="DH323" s="182"/>
      <c r="DI323" s="182"/>
      <c r="DJ323" s="182"/>
      <c r="DK323" s="182"/>
    </row>
    <row r="324" spans="1:115" ht="30" customHeight="1" x14ac:dyDescent="0.25">
      <c r="A324" s="189" t="s">
        <v>265</v>
      </c>
      <c r="B324" s="182">
        <v>67.610000610351563</v>
      </c>
      <c r="C324" s="211">
        <v>67.83</v>
      </c>
      <c r="D324" s="211"/>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c r="AV324" s="182"/>
      <c r="AW324" s="182"/>
      <c r="AX324" s="182"/>
      <c r="AY324" s="182"/>
      <c r="AZ324" s="182"/>
      <c r="BA324" s="182"/>
      <c r="BB324" s="182"/>
      <c r="BC324" s="182"/>
      <c r="BD324" s="182"/>
      <c r="BE324" s="182"/>
      <c r="BF324" s="182"/>
      <c r="BG324" s="182"/>
      <c r="BH324" s="182"/>
      <c r="BI324" s="182"/>
      <c r="BJ324" s="182"/>
      <c r="BK324" s="182"/>
      <c r="BL324" s="182"/>
      <c r="BM324" s="182"/>
      <c r="BN324" s="182"/>
      <c r="BO324" s="182"/>
      <c r="BP324" s="182"/>
      <c r="BQ324" s="182"/>
      <c r="BR324" s="182"/>
      <c r="BS324" s="182"/>
      <c r="BT324" s="182"/>
      <c r="BU324" s="182"/>
      <c r="BV324" s="182"/>
      <c r="BW324" s="182"/>
      <c r="BX324" s="182"/>
      <c r="BY324" s="182"/>
      <c r="BZ324" s="182"/>
      <c r="CA324" s="182"/>
      <c r="CB324" s="182"/>
      <c r="CC324" s="182"/>
      <c r="CD324" s="182"/>
      <c r="CE324" s="182"/>
      <c r="CF324" s="182"/>
      <c r="CG324" s="182"/>
      <c r="CH324" s="182"/>
      <c r="CI324" s="182"/>
      <c r="CJ324" s="182"/>
      <c r="CK324" s="182"/>
      <c r="CL324" s="182"/>
      <c r="CM324" s="182"/>
      <c r="CN324" s="182"/>
      <c r="CO324" s="182"/>
      <c r="CP324" s="182"/>
      <c r="CQ324" s="182"/>
      <c r="CR324" s="182"/>
      <c r="CS324" s="182"/>
      <c r="CT324" s="182"/>
      <c r="CU324" s="182"/>
      <c r="CV324" s="182"/>
      <c r="CW324" s="182"/>
      <c r="CX324" s="182"/>
      <c r="CY324" s="182"/>
      <c r="CZ324" s="182"/>
      <c r="DA324" s="182"/>
      <c r="DB324" s="182"/>
      <c r="DC324" s="182"/>
      <c r="DD324" s="182"/>
      <c r="DE324" s="182"/>
      <c r="DF324" s="182"/>
      <c r="DG324" s="182"/>
      <c r="DH324" s="182"/>
      <c r="DI324" s="182"/>
      <c r="DJ324" s="182"/>
      <c r="DK324" s="182"/>
    </row>
    <row r="325" spans="1:115" ht="30" customHeight="1" x14ac:dyDescent="0.25">
      <c r="A325" s="189" t="s">
        <v>240</v>
      </c>
      <c r="B325" s="182">
        <v>84.05999755859375</v>
      </c>
      <c r="C325" s="211">
        <v>85.15</v>
      </c>
      <c r="D325" s="211"/>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c r="AV325" s="182"/>
      <c r="AW325" s="182"/>
      <c r="AX325" s="182"/>
      <c r="AY325" s="182"/>
      <c r="AZ325" s="182"/>
      <c r="BA325" s="182"/>
      <c r="BB325" s="182"/>
      <c r="BC325" s="182"/>
      <c r="BD325" s="182"/>
      <c r="BE325" s="182"/>
      <c r="BF325" s="182"/>
      <c r="BG325" s="182"/>
      <c r="BH325" s="182"/>
      <c r="BI325" s="182"/>
      <c r="BJ325" s="182"/>
      <c r="BK325" s="182"/>
      <c r="BL325" s="182"/>
      <c r="BM325" s="182"/>
      <c r="BN325" s="182"/>
      <c r="BO325" s="182"/>
      <c r="BP325" s="182"/>
      <c r="BQ325" s="182"/>
      <c r="BR325" s="182"/>
      <c r="BS325" s="182"/>
      <c r="BT325" s="182"/>
      <c r="BU325" s="182"/>
      <c r="BV325" s="182"/>
      <c r="BW325" s="182"/>
      <c r="BX325" s="182"/>
      <c r="BY325" s="182"/>
      <c r="BZ325" s="182"/>
      <c r="CA325" s="182"/>
      <c r="CB325" s="182"/>
      <c r="CC325" s="182"/>
      <c r="CD325" s="182"/>
      <c r="CE325" s="182"/>
      <c r="CF325" s="182"/>
      <c r="CG325" s="182"/>
      <c r="CH325" s="182"/>
      <c r="CI325" s="182"/>
      <c r="CJ325" s="182"/>
      <c r="CK325" s="182"/>
      <c r="CL325" s="182"/>
      <c r="CM325" s="182"/>
      <c r="CN325" s="182"/>
      <c r="CO325" s="182"/>
      <c r="CP325" s="182"/>
      <c r="CQ325" s="182"/>
      <c r="CR325" s="182"/>
      <c r="CS325" s="182"/>
      <c r="CT325" s="182"/>
      <c r="CU325" s="182"/>
      <c r="CV325" s="182"/>
      <c r="CW325" s="182"/>
      <c r="CX325" s="182"/>
      <c r="CY325" s="182"/>
      <c r="CZ325" s="182"/>
      <c r="DA325" s="182"/>
      <c r="DB325" s="182"/>
      <c r="DC325" s="182"/>
      <c r="DD325" s="182"/>
      <c r="DE325" s="182"/>
      <c r="DF325" s="182"/>
      <c r="DG325" s="182"/>
      <c r="DH325" s="182"/>
      <c r="DI325" s="182"/>
      <c r="DJ325" s="182"/>
      <c r="DK325" s="182"/>
    </row>
    <row r="326" spans="1:115" ht="30" customHeight="1" x14ac:dyDescent="0.25">
      <c r="A326" s="189" t="s">
        <v>947</v>
      </c>
      <c r="B326" s="182">
        <v>30.620000839233398</v>
      </c>
      <c r="C326" s="211">
        <v>30.78</v>
      </c>
      <c r="D326" s="211"/>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c r="AV326" s="182"/>
      <c r="AW326" s="182"/>
      <c r="AX326" s="182"/>
      <c r="AY326" s="182"/>
      <c r="AZ326" s="182"/>
      <c r="BA326" s="182"/>
      <c r="BB326" s="182"/>
      <c r="BC326" s="182"/>
      <c r="BD326" s="182"/>
      <c r="BE326" s="182"/>
      <c r="BF326" s="182"/>
      <c r="BG326" s="182"/>
      <c r="BH326" s="182"/>
      <c r="BI326" s="182"/>
      <c r="BJ326" s="182"/>
      <c r="BK326" s="182"/>
      <c r="BL326" s="182"/>
      <c r="BM326" s="182"/>
      <c r="BN326" s="182"/>
      <c r="BO326" s="182"/>
      <c r="BP326" s="182"/>
      <c r="BQ326" s="182"/>
      <c r="BR326" s="182"/>
      <c r="BS326" s="182"/>
      <c r="BT326" s="182"/>
      <c r="BU326" s="182"/>
      <c r="BV326" s="182"/>
      <c r="BW326" s="182"/>
      <c r="BX326" s="182"/>
      <c r="BY326" s="182"/>
      <c r="BZ326" s="182"/>
      <c r="CA326" s="182"/>
      <c r="CB326" s="182"/>
      <c r="CC326" s="182"/>
      <c r="CD326" s="182"/>
      <c r="CE326" s="182"/>
      <c r="CF326" s="182"/>
      <c r="CG326" s="182"/>
      <c r="CH326" s="182"/>
      <c r="CI326" s="182"/>
      <c r="CJ326" s="182"/>
      <c r="CK326" s="182"/>
      <c r="CL326" s="182"/>
      <c r="CM326" s="182"/>
      <c r="CN326" s="182"/>
      <c r="CO326" s="182"/>
      <c r="CP326" s="182"/>
      <c r="CQ326" s="182"/>
      <c r="CR326" s="182"/>
      <c r="CS326" s="182"/>
      <c r="CT326" s="182"/>
      <c r="CU326" s="182"/>
      <c r="CV326" s="182"/>
      <c r="CW326" s="182"/>
      <c r="CX326" s="182"/>
      <c r="CY326" s="182"/>
      <c r="CZ326" s="182"/>
      <c r="DA326" s="182"/>
      <c r="DB326" s="182"/>
      <c r="DC326" s="182"/>
      <c r="DD326" s="182"/>
      <c r="DE326" s="182"/>
      <c r="DF326" s="182"/>
      <c r="DG326" s="182"/>
      <c r="DH326" s="182"/>
      <c r="DI326" s="182"/>
      <c r="DJ326" s="182"/>
      <c r="DK326" s="182"/>
    </row>
    <row r="327" spans="1:115" ht="30" customHeight="1" x14ac:dyDescent="0.25">
      <c r="A327" s="189" t="s">
        <v>821</v>
      </c>
      <c r="B327" s="182">
        <v>27.719999313354492</v>
      </c>
      <c r="C327" s="211">
        <v>28.86</v>
      </c>
      <c r="D327" s="211"/>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c r="AV327" s="182"/>
      <c r="AW327" s="182"/>
      <c r="AX327" s="182"/>
      <c r="AY327" s="182"/>
      <c r="AZ327" s="182"/>
      <c r="BA327" s="182"/>
      <c r="BB327" s="182"/>
      <c r="BC327" s="182"/>
      <c r="BD327" s="182"/>
      <c r="BE327" s="182"/>
      <c r="BF327" s="182"/>
      <c r="BG327" s="182"/>
      <c r="BH327" s="182"/>
      <c r="BI327" s="182"/>
      <c r="BJ327" s="182"/>
      <c r="BK327" s="182"/>
      <c r="BL327" s="182"/>
      <c r="BM327" s="182"/>
      <c r="BN327" s="182"/>
      <c r="BO327" s="182"/>
      <c r="BP327" s="182"/>
      <c r="BQ327" s="182"/>
      <c r="BR327" s="182"/>
      <c r="BS327" s="182"/>
      <c r="BT327" s="182"/>
      <c r="BU327" s="182"/>
      <c r="BV327" s="182"/>
      <c r="BW327" s="182"/>
      <c r="BX327" s="182"/>
      <c r="BY327" s="182"/>
      <c r="BZ327" s="182"/>
      <c r="CA327" s="182"/>
      <c r="CB327" s="182"/>
      <c r="CC327" s="182"/>
      <c r="CD327" s="182"/>
      <c r="CE327" s="182"/>
      <c r="CF327" s="182"/>
      <c r="CG327" s="182"/>
      <c r="CH327" s="182"/>
      <c r="CI327" s="182"/>
      <c r="CJ327" s="182"/>
      <c r="CK327" s="182"/>
      <c r="CL327" s="182"/>
      <c r="CM327" s="182"/>
      <c r="CN327" s="182"/>
      <c r="CO327" s="182"/>
      <c r="CP327" s="182"/>
      <c r="CQ327" s="182"/>
      <c r="CR327" s="182"/>
      <c r="CS327" s="182"/>
      <c r="CT327" s="182"/>
      <c r="CU327" s="182"/>
      <c r="CV327" s="182"/>
      <c r="CW327" s="182"/>
      <c r="CX327" s="182"/>
      <c r="CY327" s="182"/>
      <c r="CZ327" s="182"/>
      <c r="DA327" s="182"/>
      <c r="DB327" s="182"/>
      <c r="DC327" s="182"/>
      <c r="DD327" s="182"/>
      <c r="DE327" s="182"/>
      <c r="DF327" s="182"/>
      <c r="DG327" s="182"/>
      <c r="DH327" s="182"/>
      <c r="DI327" s="182"/>
      <c r="DJ327" s="182"/>
      <c r="DK327" s="182"/>
    </row>
    <row r="328" spans="1:115" ht="30" customHeight="1" x14ac:dyDescent="0.25">
      <c r="A328" s="189" t="s">
        <v>823</v>
      </c>
      <c r="B328" s="182">
        <v>83.319999694824219</v>
      </c>
      <c r="C328" s="211">
        <v>83.24</v>
      </c>
      <c r="D328" s="211"/>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c r="AV328" s="182"/>
      <c r="AW328" s="182"/>
      <c r="AX328" s="182"/>
      <c r="AY328" s="182"/>
      <c r="AZ328" s="182"/>
      <c r="BA328" s="182"/>
      <c r="BB328" s="182"/>
      <c r="BC328" s="182"/>
      <c r="BD328" s="182"/>
      <c r="BE328" s="182"/>
      <c r="BF328" s="182"/>
      <c r="BG328" s="182"/>
      <c r="BH328" s="182"/>
      <c r="BI328" s="182"/>
      <c r="BJ328" s="182"/>
      <c r="BK328" s="182"/>
      <c r="BL328" s="182"/>
      <c r="BM328" s="182"/>
      <c r="BN328" s="182"/>
      <c r="BO328" s="182"/>
      <c r="BP328" s="182"/>
      <c r="BQ328" s="182"/>
      <c r="BR328" s="182"/>
      <c r="BS328" s="182"/>
      <c r="BT328" s="182"/>
      <c r="BU328" s="182"/>
      <c r="BV328" s="182"/>
      <c r="BW328" s="182"/>
      <c r="BX328" s="182"/>
      <c r="BY328" s="182"/>
      <c r="BZ328" s="182"/>
      <c r="CA328" s="182"/>
      <c r="CB328" s="182"/>
      <c r="CC328" s="182"/>
      <c r="CD328" s="182"/>
      <c r="CE328" s="182"/>
      <c r="CF328" s="182"/>
      <c r="CG328" s="182"/>
      <c r="CH328" s="182"/>
      <c r="CI328" s="182"/>
      <c r="CJ328" s="182"/>
      <c r="CK328" s="182"/>
      <c r="CL328" s="182"/>
      <c r="CM328" s="182"/>
      <c r="CN328" s="182"/>
      <c r="CO328" s="182"/>
      <c r="CP328" s="182"/>
      <c r="CQ328" s="182"/>
      <c r="CR328" s="182"/>
      <c r="CS328" s="182"/>
      <c r="CT328" s="182"/>
      <c r="CU328" s="182"/>
      <c r="CV328" s="182"/>
      <c r="CW328" s="182"/>
      <c r="CX328" s="182"/>
      <c r="CY328" s="182"/>
      <c r="CZ328" s="182"/>
      <c r="DA328" s="182"/>
      <c r="DB328" s="182"/>
      <c r="DC328" s="182"/>
      <c r="DD328" s="182"/>
      <c r="DE328" s="182"/>
      <c r="DF328" s="182"/>
      <c r="DG328" s="182"/>
      <c r="DH328" s="182"/>
      <c r="DI328" s="182"/>
      <c r="DJ328" s="182"/>
      <c r="DK328" s="182"/>
    </row>
    <row r="329" spans="1:115" ht="30" customHeight="1" x14ac:dyDescent="0.25">
      <c r="A329" s="189" t="s">
        <v>241</v>
      </c>
      <c r="B329" s="182">
        <v>102.48999786376953</v>
      </c>
      <c r="C329" s="211">
        <v>102.54</v>
      </c>
      <c r="D329" s="211"/>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c r="AV329" s="182"/>
      <c r="AW329" s="182"/>
      <c r="AX329" s="182"/>
      <c r="AY329" s="182"/>
      <c r="AZ329" s="182"/>
      <c r="BA329" s="182"/>
      <c r="BB329" s="182"/>
      <c r="BC329" s="182"/>
      <c r="BD329" s="182"/>
      <c r="BE329" s="182"/>
      <c r="BF329" s="182"/>
      <c r="BG329" s="182"/>
      <c r="BH329" s="182"/>
      <c r="BI329" s="182"/>
      <c r="BJ329" s="182"/>
      <c r="BK329" s="182"/>
      <c r="BL329" s="182"/>
      <c r="BM329" s="182"/>
      <c r="BN329" s="182"/>
      <c r="BO329" s="182"/>
      <c r="BP329" s="182"/>
      <c r="BQ329" s="182"/>
      <c r="BR329" s="182"/>
      <c r="BS329" s="182"/>
      <c r="BT329" s="182"/>
      <c r="BU329" s="182"/>
      <c r="BV329" s="182"/>
      <c r="BW329" s="182"/>
      <c r="BX329" s="182"/>
      <c r="BY329" s="182"/>
      <c r="BZ329" s="182"/>
      <c r="CA329" s="182"/>
      <c r="CB329" s="182"/>
      <c r="CC329" s="182"/>
      <c r="CD329" s="182"/>
      <c r="CE329" s="182"/>
      <c r="CF329" s="182"/>
      <c r="CG329" s="182"/>
      <c r="CH329" s="182"/>
      <c r="CI329" s="182"/>
      <c r="CJ329" s="182"/>
      <c r="CK329" s="182"/>
      <c r="CL329" s="182"/>
      <c r="CM329" s="182"/>
      <c r="CN329" s="182"/>
      <c r="CO329" s="182"/>
      <c r="CP329" s="182"/>
      <c r="CQ329" s="182"/>
      <c r="CR329" s="182"/>
      <c r="CS329" s="182"/>
      <c r="CT329" s="182"/>
      <c r="CU329" s="182"/>
      <c r="CV329" s="182"/>
      <c r="CW329" s="182"/>
      <c r="CX329" s="182"/>
      <c r="CY329" s="182"/>
      <c r="CZ329" s="182"/>
      <c r="DA329" s="182"/>
      <c r="DB329" s="182"/>
      <c r="DC329" s="182"/>
      <c r="DD329" s="182"/>
      <c r="DE329" s="182"/>
      <c r="DF329" s="182"/>
      <c r="DG329" s="182"/>
      <c r="DH329" s="182"/>
      <c r="DI329" s="182"/>
      <c r="DJ329" s="182"/>
      <c r="DK329" s="182"/>
    </row>
    <row r="330" spans="1:115" ht="30" customHeight="1" x14ac:dyDescent="0.25">
      <c r="A330" s="189" t="s">
        <v>225</v>
      </c>
      <c r="B330" s="182">
        <v>385.010009765625</v>
      </c>
      <c r="C330" s="211">
        <v>388.5</v>
      </c>
      <c r="D330" s="211"/>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c r="AV330" s="182"/>
      <c r="AW330" s="182"/>
      <c r="AX330" s="182"/>
      <c r="AY330" s="182"/>
      <c r="AZ330" s="182"/>
      <c r="BA330" s="182"/>
      <c r="BB330" s="182"/>
      <c r="BC330" s="182"/>
      <c r="BD330" s="182"/>
      <c r="BE330" s="182"/>
      <c r="BF330" s="182"/>
      <c r="BG330" s="182"/>
      <c r="BH330" s="182"/>
      <c r="BI330" s="182"/>
      <c r="BJ330" s="182"/>
      <c r="BK330" s="182"/>
      <c r="BL330" s="182"/>
      <c r="BM330" s="182"/>
      <c r="BN330" s="182"/>
      <c r="BO330" s="182"/>
      <c r="BP330" s="182"/>
      <c r="BQ330" s="182"/>
      <c r="BR330" s="182"/>
      <c r="BS330" s="182"/>
      <c r="BT330" s="182"/>
      <c r="BU330" s="182"/>
      <c r="BV330" s="182"/>
      <c r="BW330" s="182"/>
      <c r="BX330" s="182"/>
      <c r="BY330" s="182"/>
      <c r="BZ330" s="182"/>
      <c r="CA330" s="182"/>
      <c r="CB330" s="182"/>
      <c r="CC330" s="182"/>
      <c r="CD330" s="182"/>
      <c r="CE330" s="182"/>
      <c r="CF330" s="182"/>
      <c r="CG330" s="182"/>
      <c r="CH330" s="182"/>
      <c r="CI330" s="182"/>
      <c r="CJ330" s="182"/>
      <c r="CK330" s="182"/>
      <c r="CL330" s="182"/>
      <c r="CM330" s="182"/>
      <c r="CN330" s="182"/>
      <c r="CO330" s="182"/>
      <c r="CP330" s="182"/>
      <c r="CQ330" s="182"/>
      <c r="CR330" s="182"/>
      <c r="CS330" s="182"/>
      <c r="CT330" s="182"/>
      <c r="CU330" s="182"/>
      <c r="CV330" s="182"/>
      <c r="CW330" s="182"/>
      <c r="CX330" s="182"/>
      <c r="CY330" s="182"/>
      <c r="CZ330" s="182"/>
      <c r="DA330" s="182"/>
      <c r="DB330" s="182"/>
      <c r="DC330" s="182"/>
      <c r="DD330" s="182"/>
      <c r="DE330" s="182"/>
      <c r="DF330" s="182"/>
      <c r="DG330" s="182"/>
      <c r="DH330" s="182"/>
      <c r="DI330" s="182"/>
      <c r="DJ330" s="182"/>
      <c r="DK330" s="182"/>
    </row>
    <row r="331" spans="1:115" ht="30" customHeight="1" x14ac:dyDescent="0.25">
      <c r="A331" s="189" t="s">
        <v>826</v>
      </c>
      <c r="B331" s="182">
        <v>34.049999237060547</v>
      </c>
      <c r="C331" s="211">
        <v>34.729999999999997</v>
      </c>
      <c r="D331" s="211"/>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c r="AV331" s="182"/>
      <c r="AW331" s="182"/>
      <c r="AX331" s="182"/>
      <c r="AY331" s="182"/>
      <c r="AZ331" s="182"/>
      <c r="BA331" s="182"/>
      <c r="BB331" s="182"/>
      <c r="BC331" s="182"/>
      <c r="BD331" s="182"/>
      <c r="BE331" s="182"/>
      <c r="BF331" s="182"/>
      <c r="BG331" s="182"/>
      <c r="BH331" s="182"/>
      <c r="BI331" s="182"/>
      <c r="BJ331" s="182"/>
      <c r="BK331" s="182"/>
      <c r="BL331" s="182"/>
      <c r="BM331" s="182"/>
      <c r="BN331" s="182"/>
      <c r="BO331" s="182"/>
      <c r="BP331" s="182"/>
      <c r="BQ331" s="182"/>
      <c r="BR331" s="182"/>
      <c r="BS331" s="182"/>
      <c r="BT331" s="182"/>
      <c r="BU331" s="182"/>
      <c r="BV331" s="182"/>
      <c r="BW331" s="182"/>
      <c r="BX331" s="182"/>
      <c r="BY331" s="182"/>
      <c r="BZ331" s="182"/>
      <c r="CA331" s="182"/>
      <c r="CB331" s="182"/>
      <c r="CC331" s="182"/>
      <c r="CD331" s="182"/>
      <c r="CE331" s="182"/>
      <c r="CF331" s="182"/>
      <c r="CG331" s="182"/>
      <c r="CH331" s="182"/>
      <c r="CI331" s="182"/>
      <c r="CJ331" s="182"/>
      <c r="CK331" s="182"/>
      <c r="CL331" s="182"/>
      <c r="CM331" s="182"/>
      <c r="CN331" s="182"/>
      <c r="CO331" s="182"/>
      <c r="CP331" s="182"/>
      <c r="CQ331" s="182"/>
      <c r="CR331" s="182"/>
      <c r="CS331" s="182"/>
      <c r="CT331" s="182"/>
      <c r="CU331" s="182"/>
      <c r="CV331" s="182"/>
      <c r="CW331" s="182"/>
      <c r="CX331" s="182"/>
      <c r="CY331" s="182"/>
      <c r="CZ331" s="182"/>
      <c r="DA331" s="182"/>
      <c r="DB331" s="182"/>
      <c r="DC331" s="182"/>
      <c r="DD331" s="182"/>
      <c r="DE331" s="182"/>
      <c r="DF331" s="182"/>
      <c r="DG331" s="182"/>
      <c r="DH331" s="182"/>
      <c r="DI331" s="182"/>
      <c r="DJ331" s="182"/>
      <c r="DK331" s="182"/>
    </row>
    <row r="332" spans="1:115" ht="30" customHeight="1" x14ac:dyDescent="0.25">
      <c r="A332" s="189" t="s">
        <v>242</v>
      </c>
      <c r="B332" s="182">
        <v>34.509998321533203</v>
      </c>
      <c r="C332" s="211">
        <v>34.619999999999997</v>
      </c>
      <c r="D332" s="211"/>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c r="AV332" s="182"/>
      <c r="AW332" s="182"/>
      <c r="AX332" s="182"/>
      <c r="AY332" s="182"/>
      <c r="AZ332" s="182"/>
      <c r="BA332" s="182"/>
      <c r="BB332" s="182"/>
      <c r="BC332" s="182"/>
      <c r="BD332" s="182"/>
      <c r="BE332" s="182"/>
      <c r="BF332" s="182"/>
      <c r="BG332" s="182"/>
      <c r="BH332" s="182"/>
      <c r="BI332" s="182"/>
      <c r="BJ332" s="182"/>
      <c r="BK332" s="182"/>
      <c r="BL332" s="182"/>
      <c r="BM332" s="182"/>
      <c r="BN332" s="182"/>
      <c r="BO332" s="182"/>
      <c r="BP332" s="182"/>
      <c r="BQ332" s="182"/>
      <c r="BR332" s="182"/>
      <c r="BS332" s="182"/>
      <c r="BT332" s="182"/>
      <c r="BU332" s="182"/>
      <c r="BV332" s="182"/>
      <c r="BW332" s="182"/>
      <c r="BX332" s="182"/>
      <c r="BY332" s="182"/>
      <c r="BZ332" s="182"/>
      <c r="CA332" s="182"/>
      <c r="CB332" s="182"/>
      <c r="CC332" s="182"/>
      <c r="CD332" s="182"/>
      <c r="CE332" s="182"/>
      <c r="CF332" s="182"/>
      <c r="CG332" s="182"/>
      <c r="CH332" s="182"/>
      <c r="CI332" s="182"/>
      <c r="CJ332" s="182"/>
      <c r="CK332" s="182"/>
      <c r="CL332" s="182"/>
      <c r="CM332" s="182"/>
      <c r="CN332" s="182"/>
      <c r="CO332" s="182"/>
      <c r="CP332" s="182"/>
      <c r="CQ332" s="182"/>
      <c r="CR332" s="182"/>
      <c r="CS332" s="182"/>
      <c r="CT332" s="182"/>
      <c r="CU332" s="182"/>
      <c r="CV332" s="182"/>
      <c r="CW332" s="182"/>
      <c r="CX332" s="182"/>
      <c r="CY332" s="182"/>
      <c r="CZ332" s="182"/>
      <c r="DA332" s="182"/>
      <c r="DB332" s="182"/>
      <c r="DC332" s="182"/>
      <c r="DD332" s="182"/>
      <c r="DE332" s="182"/>
      <c r="DF332" s="182"/>
      <c r="DG332" s="182"/>
      <c r="DH332" s="182"/>
      <c r="DI332" s="182"/>
      <c r="DJ332" s="182"/>
      <c r="DK332" s="182"/>
    </row>
    <row r="333" spans="1:115" ht="30" customHeight="1" x14ac:dyDescent="0.25">
      <c r="A333" s="189" t="s">
        <v>829</v>
      </c>
      <c r="B333" s="182">
        <v>17.209999084472656</v>
      </c>
      <c r="C333" s="211">
        <v>17.55</v>
      </c>
      <c r="D333" s="211"/>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c r="AV333" s="182"/>
      <c r="AW333" s="182"/>
      <c r="AX333" s="182"/>
      <c r="AY333" s="182"/>
      <c r="AZ333" s="182"/>
      <c r="BA333" s="182"/>
      <c r="BB333" s="182"/>
      <c r="BC333" s="182"/>
      <c r="BD333" s="182"/>
      <c r="BE333" s="182"/>
      <c r="BF333" s="182"/>
      <c r="BG333" s="182"/>
      <c r="BH333" s="182"/>
      <c r="BI333" s="182"/>
      <c r="BJ333" s="182"/>
      <c r="BK333" s="182"/>
      <c r="BL333" s="182"/>
      <c r="BM333" s="182"/>
      <c r="BN333" s="182"/>
      <c r="BO333" s="182"/>
      <c r="BP333" s="182"/>
      <c r="BQ333" s="182"/>
      <c r="BR333" s="182"/>
      <c r="BS333" s="182"/>
      <c r="BT333" s="182"/>
      <c r="BU333" s="182"/>
      <c r="BV333" s="182"/>
      <c r="BW333" s="182"/>
      <c r="BX333" s="182"/>
      <c r="BY333" s="182"/>
      <c r="BZ333" s="182"/>
      <c r="CA333" s="182"/>
      <c r="CB333" s="182"/>
      <c r="CC333" s="182"/>
      <c r="CD333" s="182"/>
      <c r="CE333" s="182"/>
      <c r="CF333" s="182"/>
      <c r="CG333" s="182"/>
      <c r="CH333" s="182"/>
      <c r="CI333" s="182"/>
      <c r="CJ333" s="182"/>
      <c r="CK333" s="182"/>
      <c r="CL333" s="182"/>
      <c r="CM333" s="182"/>
      <c r="CN333" s="182"/>
      <c r="CO333" s="182"/>
      <c r="CP333" s="182"/>
      <c r="CQ333" s="182"/>
      <c r="CR333" s="182"/>
      <c r="CS333" s="182"/>
      <c r="CT333" s="182"/>
      <c r="CU333" s="182"/>
      <c r="CV333" s="182"/>
      <c r="CW333" s="182"/>
      <c r="CX333" s="182"/>
      <c r="CY333" s="182"/>
      <c r="CZ333" s="182"/>
      <c r="DA333" s="182"/>
      <c r="DB333" s="182"/>
      <c r="DC333" s="182"/>
      <c r="DD333" s="182"/>
      <c r="DE333" s="182"/>
      <c r="DF333" s="182"/>
      <c r="DG333" s="182"/>
      <c r="DH333" s="182"/>
      <c r="DI333" s="182"/>
      <c r="DJ333" s="182"/>
      <c r="DK333" s="182"/>
    </row>
    <row r="334" spans="1:115" ht="30" customHeight="1" x14ac:dyDescent="0.25">
      <c r="A334" s="189" t="s">
        <v>831</v>
      </c>
      <c r="B334" s="182">
        <v>49.299999237060547</v>
      </c>
      <c r="C334" s="211">
        <v>50</v>
      </c>
      <c r="D334" s="211"/>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c r="AV334" s="182"/>
      <c r="AW334" s="182"/>
      <c r="AX334" s="182"/>
      <c r="AY334" s="182"/>
      <c r="AZ334" s="182"/>
      <c r="BA334" s="182"/>
      <c r="BB334" s="182"/>
      <c r="BC334" s="182"/>
      <c r="BD334" s="182"/>
      <c r="BE334" s="182"/>
      <c r="BF334" s="182"/>
      <c r="BG334" s="182"/>
      <c r="BH334" s="182"/>
      <c r="BI334" s="182"/>
      <c r="BJ334" s="182"/>
      <c r="BK334" s="182"/>
      <c r="BL334" s="182"/>
      <c r="BM334" s="182"/>
      <c r="BN334" s="182"/>
      <c r="BO334" s="182"/>
      <c r="BP334" s="182"/>
      <c r="BQ334" s="182"/>
      <c r="BR334" s="182"/>
      <c r="BS334" s="182"/>
      <c r="BT334" s="182"/>
      <c r="BU334" s="182"/>
      <c r="BV334" s="182"/>
      <c r="BW334" s="182"/>
      <c r="BX334" s="182"/>
      <c r="BY334" s="182"/>
      <c r="BZ334" s="182"/>
      <c r="CA334" s="182"/>
      <c r="CB334" s="182"/>
      <c r="CC334" s="182"/>
      <c r="CD334" s="182"/>
      <c r="CE334" s="182"/>
      <c r="CF334" s="182"/>
      <c r="CG334" s="182"/>
      <c r="CH334" s="182"/>
      <c r="CI334" s="182"/>
      <c r="CJ334" s="182"/>
      <c r="CK334" s="182"/>
      <c r="CL334" s="182"/>
      <c r="CM334" s="182"/>
      <c r="CN334" s="182"/>
      <c r="CO334" s="182"/>
      <c r="CP334" s="182"/>
      <c r="CQ334" s="182"/>
      <c r="CR334" s="182"/>
      <c r="CS334" s="182"/>
      <c r="CT334" s="182"/>
      <c r="CU334" s="182"/>
      <c r="CV334" s="182"/>
      <c r="CW334" s="182"/>
      <c r="CX334" s="182"/>
      <c r="CY334" s="182"/>
      <c r="CZ334" s="182"/>
      <c r="DA334" s="182"/>
      <c r="DB334" s="182"/>
      <c r="DC334" s="182"/>
      <c r="DD334" s="182"/>
      <c r="DE334" s="182"/>
      <c r="DF334" s="182"/>
      <c r="DG334" s="182"/>
      <c r="DH334" s="182"/>
      <c r="DI334" s="182"/>
      <c r="DJ334" s="182"/>
      <c r="DK334" s="182"/>
    </row>
    <row r="335" spans="1:115" ht="30" customHeight="1" x14ac:dyDescent="0.25">
      <c r="A335" s="189" t="s">
        <v>939</v>
      </c>
      <c r="B335" s="182">
        <v>70.220001220703125</v>
      </c>
      <c r="C335" s="211">
        <v>70.94</v>
      </c>
      <c r="D335" s="211"/>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c r="AV335" s="182"/>
      <c r="AW335" s="182"/>
      <c r="AX335" s="182"/>
      <c r="AY335" s="182"/>
      <c r="AZ335" s="182"/>
      <c r="BA335" s="182"/>
      <c r="BB335" s="182"/>
      <c r="BC335" s="182"/>
      <c r="BD335" s="182"/>
      <c r="BE335" s="182"/>
      <c r="BF335" s="182"/>
      <c r="BG335" s="182"/>
      <c r="BH335" s="182"/>
      <c r="BI335" s="182"/>
      <c r="BJ335" s="182"/>
      <c r="BK335" s="182"/>
      <c r="BL335" s="182"/>
      <c r="BM335" s="182"/>
      <c r="BN335" s="182"/>
      <c r="BO335" s="182"/>
      <c r="BP335" s="182"/>
      <c r="BQ335" s="182"/>
      <c r="BR335" s="182"/>
      <c r="BS335" s="182"/>
      <c r="BT335" s="182"/>
      <c r="BU335" s="182"/>
      <c r="BV335" s="182"/>
      <c r="BW335" s="182"/>
      <c r="BX335" s="182"/>
      <c r="BY335" s="182"/>
      <c r="BZ335" s="182"/>
      <c r="CA335" s="182"/>
      <c r="CB335" s="182"/>
      <c r="CC335" s="182"/>
      <c r="CD335" s="182"/>
      <c r="CE335" s="182"/>
      <c r="CF335" s="182"/>
      <c r="CG335" s="182"/>
      <c r="CH335" s="182"/>
      <c r="CI335" s="182"/>
      <c r="CJ335" s="182"/>
      <c r="CK335" s="182"/>
      <c r="CL335" s="182"/>
      <c r="CM335" s="182"/>
      <c r="CN335" s="182"/>
      <c r="CO335" s="182"/>
      <c r="CP335" s="182"/>
      <c r="CQ335" s="182"/>
      <c r="CR335" s="182"/>
      <c r="CS335" s="182"/>
      <c r="CT335" s="182"/>
      <c r="CU335" s="182"/>
      <c r="CV335" s="182"/>
      <c r="CW335" s="182"/>
      <c r="CX335" s="182"/>
      <c r="CY335" s="182"/>
      <c r="CZ335" s="182"/>
      <c r="DA335" s="182"/>
      <c r="DB335" s="182"/>
      <c r="DC335" s="182"/>
      <c r="DD335" s="182"/>
      <c r="DE335" s="182"/>
      <c r="DF335" s="182"/>
      <c r="DG335" s="182"/>
      <c r="DH335" s="182"/>
      <c r="DI335" s="182"/>
      <c r="DJ335" s="182"/>
      <c r="DK335" s="182"/>
    </row>
    <row r="336" spans="1:115" ht="30" customHeight="1" x14ac:dyDescent="0.25">
      <c r="A336" s="189" t="s">
        <v>243</v>
      </c>
      <c r="B336" s="182">
        <v>217.5</v>
      </c>
      <c r="C336" s="211">
        <v>219.39</v>
      </c>
      <c r="D336" s="211"/>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c r="AV336" s="182"/>
      <c r="AW336" s="182"/>
      <c r="AX336" s="182"/>
      <c r="AY336" s="182"/>
      <c r="AZ336" s="182"/>
      <c r="BA336" s="182"/>
      <c r="BB336" s="182"/>
      <c r="BC336" s="182"/>
      <c r="BD336" s="182"/>
      <c r="BE336" s="182"/>
      <c r="BF336" s="182"/>
      <c r="BG336" s="182"/>
      <c r="BH336" s="182"/>
      <c r="BI336" s="182"/>
      <c r="BJ336" s="182"/>
      <c r="BK336" s="182"/>
      <c r="BL336" s="182"/>
      <c r="BM336" s="182"/>
      <c r="BN336" s="182"/>
      <c r="BO336" s="182"/>
      <c r="BP336" s="182"/>
      <c r="BQ336" s="182"/>
      <c r="BR336" s="182"/>
      <c r="BS336" s="182"/>
      <c r="BT336" s="182"/>
      <c r="BU336" s="182"/>
      <c r="BV336" s="182"/>
      <c r="BW336" s="182"/>
      <c r="BX336" s="182"/>
      <c r="BY336" s="182"/>
      <c r="BZ336" s="182"/>
      <c r="CA336" s="182"/>
      <c r="CB336" s="182"/>
      <c r="CC336" s="182"/>
      <c r="CD336" s="182"/>
      <c r="CE336" s="182"/>
      <c r="CF336" s="182"/>
      <c r="CG336" s="182"/>
      <c r="CH336" s="182"/>
      <c r="CI336" s="182"/>
      <c r="CJ336" s="182"/>
      <c r="CK336" s="182"/>
      <c r="CL336" s="182"/>
      <c r="CM336" s="182"/>
      <c r="CN336" s="182"/>
      <c r="CO336" s="182"/>
      <c r="CP336" s="182"/>
      <c r="CQ336" s="182"/>
      <c r="CR336" s="182"/>
      <c r="CS336" s="182"/>
      <c r="CT336" s="182"/>
      <c r="CU336" s="182"/>
      <c r="CV336" s="182"/>
      <c r="CW336" s="182"/>
      <c r="CX336" s="182"/>
      <c r="CY336" s="182"/>
      <c r="CZ336" s="182"/>
      <c r="DA336" s="182"/>
      <c r="DB336" s="182"/>
      <c r="DC336" s="182"/>
      <c r="DD336" s="182"/>
      <c r="DE336" s="182"/>
      <c r="DF336" s="182"/>
      <c r="DG336" s="182"/>
      <c r="DH336" s="182"/>
      <c r="DI336" s="182"/>
      <c r="DJ336" s="182"/>
      <c r="DK336" s="182"/>
    </row>
    <row r="337" spans="1:115" ht="30" customHeight="1" x14ac:dyDescent="0.25">
      <c r="A337" s="189" t="s">
        <v>835</v>
      </c>
      <c r="B337" s="182">
        <v>46.25</v>
      </c>
      <c r="C337" s="211">
        <v>47.61</v>
      </c>
      <c r="D337" s="211"/>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c r="AV337" s="182"/>
      <c r="AW337" s="182"/>
      <c r="AX337" s="182"/>
      <c r="AY337" s="182"/>
      <c r="AZ337" s="182"/>
      <c r="BA337" s="182"/>
      <c r="BB337" s="182"/>
      <c r="BC337" s="182"/>
      <c r="BD337" s="182"/>
      <c r="BE337" s="182"/>
      <c r="BF337" s="182"/>
      <c r="BG337" s="182"/>
      <c r="BH337" s="182"/>
      <c r="BI337" s="182"/>
      <c r="BJ337" s="182"/>
      <c r="BK337" s="182"/>
      <c r="BL337" s="182"/>
      <c r="BM337" s="182"/>
      <c r="BN337" s="182"/>
      <c r="BO337" s="182"/>
      <c r="BP337" s="182"/>
      <c r="BQ337" s="182"/>
      <c r="BR337" s="182"/>
      <c r="BS337" s="182"/>
      <c r="BT337" s="182"/>
      <c r="BU337" s="182"/>
      <c r="BV337" s="182"/>
      <c r="BW337" s="182"/>
      <c r="BX337" s="182"/>
      <c r="BY337" s="182"/>
      <c r="BZ337" s="182"/>
      <c r="CA337" s="182"/>
      <c r="CB337" s="182"/>
      <c r="CC337" s="182"/>
      <c r="CD337" s="182"/>
      <c r="CE337" s="182"/>
      <c r="CF337" s="182"/>
      <c r="CG337" s="182"/>
      <c r="CH337" s="182"/>
      <c r="CI337" s="182"/>
      <c r="CJ337" s="182"/>
      <c r="CK337" s="182"/>
      <c r="CL337" s="182"/>
      <c r="CM337" s="182"/>
      <c r="CN337" s="182"/>
      <c r="CO337" s="182"/>
      <c r="CP337" s="182"/>
      <c r="CQ337" s="182"/>
      <c r="CR337" s="182"/>
      <c r="CS337" s="182"/>
      <c r="CT337" s="182"/>
      <c r="CU337" s="182"/>
      <c r="CV337" s="182"/>
      <c r="CW337" s="182"/>
      <c r="CX337" s="182"/>
      <c r="CY337" s="182"/>
      <c r="CZ337" s="182"/>
      <c r="DA337" s="182"/>
      <c r="DB337" s="182"/>
      <c r="DC337" s="182"/>
      <c r="DD337" s="182"/>
      <c r="DE337" s="182"/>
      <c r="DF337" s="182"/>
      <c r="DG337" s="182"/>
      <c r="DH337" s="182"/>
      <c r="DI337" s="182"/>
      <c r="DJ337" s="182"/>
      <c r="DK337" s="182"/>
    </row>
    <row r="338" spans="1:115" ht="30" customHeight="1" x14ac:dyDescent="0.25">
      <c r="A338" s="189" t="s">
        <v>266</v>
      </c>
      <c r="B338" s="182">
        <v>54.520000457763672</v>
      </c>
      <c r="C338" s="211">
        <v>55.01</v>
      </c>
      <c r="D338" s="211"/>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c r="AV338" s="182"/>
      <c r="AW338" s="182"/>
      <c r="AX338" s="182"/>
      <c r="AY338" s="182"/>
      <c r="AZ338" s="182"/>
      <c r="BA338" s="182"/>
      <c r="BB338" s="182"/>
      <c r="BC338" s="182"/>
      <c r="BD338" s="182"/>
      <c r="BE338" s="182"/>
      <c r="BF338" s="182"/>
      <c r="BG338" s="182"/>
      <c r="BH338" s="182"/>
      <c r="BI338" s="182"/>
      <c r="BJ338" s="182"/>
      <c r="BK338" s="182"/>
      <c r="BL338" s="182"/>
      <c r="BM338" s="182"/>
      <c r="BN338" s="182"/>
      <c r="BO338" s="182"/>
      <c r="BP338" s="182"/>
      <c r="BQ338" s="182"/>
      <c r="BR338" s="182"/>
      <c r="BS338" s="182"/>
      <c r="BT338" s="182"/>
      <c r="BU338" s="182"/>
      <c r="BV338" s="182"/>
      <c r="BW338" s="182"/>
      <c r="BX338" s="182"/>
      <c r="BY338" s="182"/>
      <c r="BZ338" s="182"/>
      <c r="CA338" s="182"/>
      <c r="CB338" s="182"/>
      <c r="CC338" s="182"/>
      <c r="CD338" s="182"/>
      <c r="CE338" s="182"/>
      <c r="CF338" s="182"/>
      <c r="CG338" s="182"/>
      <c r="CH338" s="182"/>
      <c r="CI338" s="182"/>
      <c r="CJ338" s="182"/>
      <c r="CK338" s="182"/>
      <c r="CL338" s="182"/>
      <c r="CM338" s="182"/>
      <c r="CN338" s="182"/>
      <c r="CO338" s="182"/>
      <c r="CP338" s="182"/>
      <c r="CQ338" s="182"/>
      <c r="CR338" s="182"/>
      <c r="CS338" s="182"/>
      <c r="CT338" s="182"/>
      <c r="CU338" s="182"/>
      <c r="CV338" s="182"/>
      <c r="CW338" s="182"/>
      <c r="CX338" s="182"/>
      <c r="CY338" s="182"/>
      <c r="CZ338" s="182"/>
      <c r="DA338" s="182"/>
      <c r="DB338" s="182"/>
      <c r="DC338" s="182"/>
      <c r="DD338" s="182"/>
      <c r="DE338" s="182"/>
      <c r="DF338" s="182"/>
      <c r="DG338" s="182"/>
      <c r="DH338" s="182"/>
      <c r="DI338" s="182"/>
      <c r="DJ338" s="182"/>
      <c r="DK338" s="182"/>
    </row>
    <row r="339" spans="1:115" ht="30" customHeight="1" x14ac:dyDescent="0.25">
      <c r="A339" s="189" t="s">
        <v>838</v>
      </c>
      <c r="B339" s="182">
        <v>20.479999542236328</v>
      </c>
      <c r="C339" s="211">
        <v>20.78</v>
      </c>
      <c r="D339" s="211"/>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c r="AV339" s="182"/>
      <c r="AW339" s="182"/>
      <c r="AX339" s="182"/>
      <c r="AY339" s="182"/>
      <c r="AZ339" s="182"/>
      <c r="BA339" s="182"/>
      <c r="BB339" s="182"/>
      <c r="BC339" s="182"/>
      <c r="BD339" s="182"/>
      <c r="BE339" s="182"/>
      <c r="BF339" s="182"/>
      <c r="BG339" s="182"/>
      <c r="BH339" s="182"/>
      <c r="BI339" s="182"/>
      <c r="BJ339" s="182"/>
      <c r="BK339" s="182"/>
      <c r="BL339" s="182"/>
      <c r="BM339" s="182"/>
      <c r="BN339" s="182"/>
      <c r="BO339" s="182"/>
      <c r="BP339" s="182"/>
      <c r="BQ339" s="182"/>
      <c r="BR339" s="182"/>
      <c r="BS339" s="182"/>
      <c r="BT339" s="182"/>
      <c r="BU339" s="182"/>
      <c r="BV339" s="182"/>
      <c r="BW339" s="182"/>
      <c r="BX339" s="182"/>
      <c r="BY339" s="182"/>
      <c r="BZ339" s="182"/>
      <c r="CA339" s="182"/>
      <c r="CB339" s="182"/>
      <c r="CC339" s="182"/>
      <c r="CD339" s="182"/>
      <c r="CE339" s="182"/>
      <c r="CF339" s="182"/>
      <c r="CG339" s="182"/>
      <c r="CH339" s="182"/>
      <c r="CI339" s="182"/>
      <c r="CJ339" s="182"/>
      <c r="CK339" s="182"/>
      <c r="CL339" s="182"/>
      <c r="CM339" s="182"/>
      <c r="CN339" s="182"/>
      <c r="CO339" s="182"/>
      <c r="CP339" s="182"/>
      <c r="CQ339" s="182"/>
      <c r="CR339" s="182"/>
      <c r="CS339" s="182"/>
      <c r="CT339" s="182"/>
      <c r="CU339" s="182"/>
      <c r="CV339" s="182"/>
      <c r="CW339" s="182"/>
      <c r="CX339" s="182"/>
      <c r="CY339" s="182"/>
      <c r="CZ339" s="182"/>
      <c r="DA339" s="182"/>
      <c r="DB339" s="182"/>
      <c r="DC339" s="182"/>
      <c r="DD339" s="182"/>
      <c r="DE339" s="182"/>
      <c r="DF339" s="182"/>
      <c r="DG339" s="182"/>
      <c r="DH339" s="182"/>
      <c r="DI339" s="182"/>
      <c r="DJ339" s="182"/>
      <c r="DK339" s="182"/>
    </row>
    <row r="340" spans="1:115" ht="30" customHeight="1" x14ac:dyDescent="0.25">
      <c r="A340" s="189" t="s">
        <v>840</v>
      </c>
      <c r="B340" s="182">
        <v>76.709999084472656</v>
      </c>
      <c r="C340" s="211">
        <v>76.45</v>
      </c>
      <c r="D340" s="211"/>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c r="AV340" s="182"/>
      <c r="AW340" s="182"/>
      <c r="AX340" s="182"/>
      <c r="AY340" s="182"/>
      <c r="AZ340" s="182"/>
      <c r="BA340" s="182"/>
      <c r="BB340" s="182"/>
      <c r="BC340" s="182"/>
      <c r="BD340" s="182"/>
      <c r="BE340" s="182"/>
      <c r="BF340" s="182"/>
      <c r="BG340" s="182"/>
      <c r="BH340" s="182"/>
      <c r="BI340" s="182"/>
      <c r="BJ340" s="182"/>
      <c r="BK340" s="182"/>
      <c r="BL340" s="182"/>
      <c r="BM340" s="182"/>
      <c r="BN340" s="182"/>
      <c r="BO340" s="182"/>
      <c r="BP340" s="182"/>
      <c r="BQ340" s="182"/>
      <c r="BR340" s="182"/>
      <c r="BS340" s="182"/>
      <c r="BT340" s="182"/>
      <c r="BU340" s="182"/>
      <c r="BV340" s="182"/>
      <c r="BW340" s="182"/>
      <c r="BX340" s="182"/>
      <c r="BY340" s="182"/>
      <c r="BZ340" s="182"/>
      <c r="CA340" s="182"/>
      <c r="CB340" s="182"/>
      <c r="CC340" s="182"/>
      <c r="CD340" s="182"/>
      <c r="CE340" s="182"/>
      <c r="CF340" s="182"/>
      <c r="CG340" s="182"/>
      <c r="CH340" s="182"/>
      <c r="CI340" s="182"/>
      <c r="CJ340" s="182"/>
      <c r="CK340" s="182"/>
      <c r="CL340" s="182"/>
      <c r="CM340" s="182"/>
      <c r="CN340" s="182"/>
      <c r="CO340" s="182"/>
      <c r="CP340" s="182"/>
      <c r="CQ340" s="182"/>
      <c r="CR340" s="182"/>
      <c r="CS340" s="182"/>
      <c r="CT340" s="182"/>
      <c r="CU340" s="182"/>
      <c r="CV340" s="182"/>
      <c r="CW340" s="182"/>
      <c r="CX340" s="182"/>
      <c r="CY340" s="182"/>
      <c r="CZ340" s="182"/>
      <c r="DA340" s="182"/>
      <c r="DB340" s="182"/>
      <c r="DC340" s="182"/>
      <c r="DD340" s="182"/>
      <c r="DE340" s="182"/>
      <c r="DF340" s="182"/>
      <c r="DG340" s="182"/>
      <c r="DH340" s="182"/>
      <c r="DI340" s="182"/>
      <c r="DJ340" s="182"/>
      <c r="DK340" s="182"/>
    </row>
    <row r="341" spans="1:115" ht="30" customHeight="1" x14ac:dyDescent="0.25">
      <c r="A341" s="189" t="s">
        <v>842</v>
      </c>
      <c r="B341" s="182">
        <v>46.459999084472656</v>
      </c>
      <c r="C341" s="211">
        <v>46.96</v>
      </c>
      <c r="D341" s="211"/>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c r="AV341" s="182"/>
      <c r="AW341" s="182"/>
      <c r="AX341" s="182"/>
      <c r="AY341" s="182"/>
      <c r="AZ341" s="182"/>
      <c r="BA341" s="182"/>
      <c r="BB341" s="182"/>
      <c r="BC341" s="182"/>
      <c r="BD341" s="182"/>
      <c r="BE341" s="182"/>
      <c r="BF341" s="182"/>
      <c r="BG341" s="182"/>
      <c r="BH341" s="182"/>
      <c r="BI341" s="182"/>
      <c r="BJ341" s="182"/>
      <c r="BK341" s="182"/>
      <c r="BL341" s="182"/>
      <c r="BM341" s="182"/>
      <c r="BN341" s="182"/>
      <c r="BO341" s="182"/>
      <c r="BP341" s="182"/>
      <c r="BQ341" s="182"/>
      <c r="BR341" s="182"/>
      <c r="BS341" s="182"/>
      <c r="BT341" s="182"/>
      <c r="BU341" s="182"/>
      <c r="BV341" s="182"/>
      <c r="BW341" s="182"/>
      <c r="BX341" s="182"/>
      <c r="BY341" s="182"/>
      <c r="BZ341" s="182"/>
      <c r="CA341" s="182"/>
      <c r="CB341" s="182"/>
      <c r="CC341" s="182"/>
      <c r="CD341" s="182"/>
      <c r="CE341" s="182"/>
      <c r="CF341" s="182"/>
      <c r="CG341" s="182"/>
      <c r="CH341" s="182"/>
      <c r="CI341" s="182"/>
      <c r="CJ341" s="182"/>
      <c r="CK341" s="182"/>
      <c r="CL341" s="182"/>
      <c r="CM341" s="182"/>
      <c r="CN341" s="182"/>
      <c r="CO341" s="182"/>
      <c r="CP341" s="182"/>
      <c r="CQ341" s="182"/>
      <c r="CR341" s="182"/>
      <c r="CS341" s="182"/>
      <c r="CT341" s="182"/>
      <c r="CU341" s="182"/>
      <c r="CV341" s="182"/>
      <c r="CW341" s="182"/>
      <c r="CX341" s="182"/>
      <c r="CY341" s="182"/>
      <c r="CZ341" s="182"/>
      <c r="DA341" s="182"/>
      <c r="DB341" s="182"/>
      <c r="DC341" s="182"/>
      <c r="DD341" s="182"/>
      <c r="DE341" s="182"/>
      <c r="DF341" s="182"/>
      <c r="DG341" s="182"/>
      <c r="DH341" s="182"/>
      <c r="DI341" s="182"/>
      <c r="DJ341" s="182"/>
      <c r="DK341" s="182"/>
    </row>
    <row r="342" spans="1:115" ht="30" customHeight="1" x14ac:dyDescent="0.25">
      <c r="A342" s="189" t="s">
        <v>844</v>
      </c>
      <c r="B342" s="182">
        <v>70.819999694824219</v>
      </c>
      <c r="C342" s="211">
        <v>71.34</v>
      </c>
      <c r="D342" s="211"/>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c r="AV342" s="182"/>
      <c r="AW342" s="182"/>
      <c r="AX342" s="182"/>
      <c r="AY342" s="182"/>
      <c r="AZ342" s="182"/>
      <c r="BA342" s="182"/>
      <c r="BB342" s="182"/>
      <c r="BC342" s="182"/>
      <c r="BD342" s="182"/>
      <c r="BE342" s="182"/>
      <c r="BF342" s="182"/>
      <c r="BG342" s="182"/>
      <c r="BH342" s="182"/>
      <c r="BI342" s="182"/>
      <c r="BJ342" s="182"/>
      <c r="BK342" s="182"/>
      <c r="BL342" s="182"/>
      <c r="BM342" s="182"/>
      <c r="BN342" s="182"/>
      <c r="BO342" s="182"/>
      <c r="BP342" s="182"/>
      <c r="BQ342" s="182"/>
      <c r="BR342" s="182"/>
      <c r="BS342" s="182"/>
      <c r="BT342" s="182"/>
      <c r="BU342" s="182"/>
      <c r="BV342" s="182"/>
      <c r="BW342" s="182"/>
      <c r="BX342" s="182"/>
      <c r="BY342" s="182"/>
      <c r="BZ342" s="182"/>
      <c r="CA342" s="182"/>
      <c r="CB342" s="182"/>
      <c r="CC342" s="182"/>
      <c r="CD342" s="182"/>
      <c r="CE342" s="182"/>
      <c r="CF342" s="182"/>
      <c r="CG342" s="182"/>
      <c r="CH342" s="182"/>
      <c r="CI342" s="182"/>
      <c r="CJ342" s="182"/>
      <c r="CK342" s="182"/>
      <c r="CL342" s="182"/>
      <c r="CM342" s="182"/>
      <c r="CN342" s="182"/>
      <c r="CO342" s="182"/>
      <c r="CP342" s="182"/>
      <c r="CQ342" s="182"/>
      <c r="CR342" s="182"/>
      <c r="CS342" s="182"/>
      <c r="CT342" s="182"/>
      <c r="CU342" s="182"/>
      <c r="CV342" s="182"/>
      <c r="CW342" s="182"/>
      <c r="CX342" s="182"/>
      <c r="CY342" s="182"/>
      <c r="CZ342" s="182"/>
      <c r="DA342" s="182"/>
      <c r="DB342" s="182"/>
      <c r="DC342" s="182"/>
      <c r="DD342" s="182"/>
      <c r="DE342" s="182"/>
      <c r="DF342" s="182"/>
      <c r="DG342" s="182"/>
      <c r="DH342" s="182"/>
      <c r="DI342" s="182"/>
      <c r="DJ342" s="182"/>
      <c r="DK342" s="182"/>
    </row>
    <row r="343" spans="1:115" ht="30" customHeight="1" x14ac:dyDescent="0.25">
      <c r="A343" s="189" t="s">
        <v>846</v>
      </c>
      <c r="B343" s="182">
        <v>105.13999938964844</v>
      </c>
      <c r="C343" s="211">
        <v>105.12</v>
      </c>
      <c r="D343" s="211"/>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c r="AV343" s="182"/>
      <c r="AW343" s="182"/>
      <c r="AX343" s="182"/>
      <c r="AY343" s="182"/>
      <c r="AZ343" s="182"/>
      <c r="BA343" s="182"/>
      <c r="BB343" s="182"/>
      <c r="BC343" s="182"/>
      <c r="BD343" s="182"/>
      <c r="BE343" s="182"/>
      <c r="BF343" s="182"/>
      <c r="BG343" s="182"/>
      <c r="BH343" s="182"/>
      <c r="BI343" s="182"/>
      <c r="BJ343" s="182"/>
      <c r="BK343" s="182"/>
      <c r="BL343" s="182"/>
      <c r="BM343" s="182"/>
      <c r="BN343" s="182"/>
      <c r="BO343" s="182"/>
      <c r="BP343" s="182"/>
      <c r="BQ343" s="182"/>
      <c r="BR343" s="182"/>
      <c r="BS343" s="182"/>
      <c r="BT343" s="182"/>
      <c r="BU343" s="182"/>
      <c r="BV343" s="182"/>
      <c r="BW343" s="182"/>
      <c r="BX343" s="182"/>
      <c r="BY343" s="182"/>
      <c r="BZ343" s="182"/>
      <c r="CA343" s="182"/>
      <c r="CB343" s="182"/>
      <c r="CC343" s="182"/>
      <c r="CD343" s="182"/>
      <c r="CE343" s="182"/>
      <c r="CF343" s="182"/>
      <c r="CG343" s="182"/>
      <c r="CH343" s="182"/>
      <c r="CI343" s="182"/>
      <c r="CJ343" s="182"/>
      <c r="CK343" s="182"/>
      <c r="CL343" s="182"/>
      <c r="CM343" s="182"/>
      <c r="CN343" s="182"/>
      <c r="CO343" s="182"/>
      <c r="CP343" s="182"/>
      <c r="CQ343" s="182"/>
      <c r="CR343" s="182"/>
      <c r="CS343" s="182"/>
      <c r="CT343" s="182"/>
      <c r="CU343" s="182"/>
      <c r="CV343" s="182"/>
      <c r="CW343" s="182"/>
      <c r="CX343" s="182"/>
      <c r="CY343" s="182"/>
      <c r="CZ343" s="182"/>
      <c r="DA343" s="182"/>
      <c r="DB343" s="182"/>
      <c r="DC343" s="182"/>
      <c r="DD343" s="182"/>
      <c r="DE343" s="182"/>
      <c r="DF343" s="182"/>
      <c r="DG343" s="182"/>
      <c r="DH343" s="182"/>
      <c r="DI343" s="182"/>
      <c r="DJ343" s="182"/>
      <c r="DK343" s="182"/>
    </row>
    <row r="344" spans="1:115" ht="30" customHeight="1" x14ac:dyDescent="0.25">
      <c r="A344" s="189" t="s">
        <v>848</v>
      </c>
      <c r="B344" s="182">
        <v>16.389999389648438</v>
      </c>
      <c r="C344" s="211">
        <v>16.420000000000002</v>
      </c>
      <c r="D344" s="211"/>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c r="AV344" s="182"/>
      <c r="AW344" s="182"/>
      <c r="AX344" s="182"/>
      <c r="AY344" s="182"/>
      <c r="AZ344" s="182"/>
      <c r="BA344" s="182"/>
      <c r="BB344" s="182"/>
      <c r="BC344" s="182"/>
      <c r="BD344" s="182"/>
      <c r="BE344" s="182"/>
      <c r="BF344" s="182"/>
      <c r="BG344" s="182"/>
      <c r="BH344" s="182"/>
      <c r="BI344" s="182"/>
      <c r="BJ344" s="182"/>
      <c r="BK344" s="182"/>
      <c r="BL344" s="182"/>
      <c r="BM344" s="182"/>
      <c r="BN344" s="182"/>
      <c r="BO344" s="182"/>
      <c r="BP344" s="182"/>
      <c r="BQ344" s="182"/>
      <c r="BR344" s="182"/>
      <c r="BS344" s="182"/>
      <c r="BT344" s="182"/>
      <c r="BU344" s="182"/>
      <c r="BV344" s="182"/>
      <c r="BW344" s="182"/>
      <c r="BX344" s="182"/>
      <c r="BY344" s="182"/>
      <c r="BZ344" s="182"/>
      <c r="CA344" s="182"/>
      <c r="CB344" s="182"/>
      <c r="CC344" s="182"/>
      <c r="CD344" s="182"/>
      <c r="CE344" s="182"/>
      <c r="CF344" s="182"/>
      <c r="CG344" s="182"/>
      <c r="CH344" s="182"/>
      <c r="CI344" s="182"/>
      <c r="CJ344" s="182"/>
      <c r="CK344" s="182"/>
      <c r="CL344" s="182"/>
      <c r="CM344" s="182"/>
      <c r="CN344" s="182"/>
      <c r="CO344" s="182"/>
      <c r="CP344" s="182"/>
      <c r="CQ344" s="182"/>
      <c r="CR344" s="182"/>
      <c r="CS344" s="182"/>
      <c r="CT344" s="182"/>
      <c r="CU344" s="182"/>
      <c r="CV344" s="182"/>
      <c r="CW344" s="182"/>
      <c r="CX344" s="182"/>
      <c r="CY344" s="182"/>
      <c r="CZ344" s="182"/>
      <c r="DA344" s="182"/>
      <c r="DB344" s="182"/>
      <c r="DC344" s="182"/>
      <c r="DD344" s="182"/>
      <c r="DE344" s="182"/>
      <c r="DF344" s="182"/>
      <c r="DG344" s="182"/>
      <c r="DH344" s="182"/>
      <c r="DI344" s="182"/>
      <c r="DJ344" s="182"/>
      <c r="DK344" s="182"/>
    </row>
    <row r="345" spans="1:115" ht="30" customHeight="1" x14ac:dyDescent="0.25">
      <c r="A345" s="189" t="s">
        <v>850</v>
      </c>
      <c r="B345" s="182">
        <v>17.540000915527344</v>
      </c>
      <c r="C345" s="211">
        <v>17.53</v>
      </c>
      <c r="D345" s="211"/>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c r="AV345" s="182"/>
      <c r="AW345" s="182"/>
      <c r="AX345" s="182"/>
      <c r="AY345" s="182"/>
      <c r="AZ345" s="182"/>
      <c r="BA345" s="182"/>
      <c r="BB345" s="182"/>
      <c r="BC345" s="182"/>
      <c r="BD345" s="182"/>
      <c r="BE345" s="182"/>
      <c r="BF345" s="182"/>
      <c r="BG345" s="182"/>
      <c r="BH345" s="182"/>
      <c r="BI345" s="182"/>
      <c r="BJ345" s="182"/>
      <c r="BK345" s="182"/>
      <c r="BL345" s="182"/>
      <c r="BM345" s="182"/>
      <c r="BN345" s="182"/>
      <c r="BO345" s="182"/>
      <c r="BP345" s="182"/>
      <c r="BQ345" s="182"/>
      <c r="BR345" s="182"/>
      <c r="BS345" s="182"/>
      <c r="BT345" s="182"/>
      <c r="BU345" s="182"/>
      <c r="BV345" s="182"/>
      <c r="BW345" s="182"/>
      <c r="BX345" s="182"/>
      <c r="BY345" s="182"/>
      <c r="BZ345" s="182"/>
      <c r="CA345" s="182"/>
      <c r="CB345" s="182"/>
      <c r="CC345" s="182"/>
      <c r="CD345" s="182"/>
      <c r="CE345" s="182"/>
      <c r="CF345" s="182"/>
      <c r="CG345" s="182"/>
      <c r="CH345" s="182"/>
      <c r="CI345" s="182"/>
      <c r="CJ345" s="182"/>
      <c r="CK345" s="182"/>
      <c r="CL345" s="182"/>
      <c r="CM345" s="182"/>
      <c r="CN345" s="182"/>
      <c r="CO345" s="182"/>
      <c r="CP345" s="182"/>
      <c r="CQ345" s="182"/>
      <c r="CR345" s="182"/>
      <c r="CS345" s="182"/>
      <c r="CT345" s="182"/>
      <c r="CU345" s="182"/>
      <c r="CV345" s="182"/>
      <c r="CW345" s="182"/>
      <c r="CX345" s="182"/>
      <c r="CY345" s="182"/>
      <c r="CZ345" s="182"/>
      <c r="DA345" s="182"/>
      <c r="DB345" s="182"/>
      <c r="DC345" s="182"/>
      <c r="DD345" s="182"/>
      <c r="DE345" s="182"/>
      <c r="DF345" s="182"/>
      <c r="DG345" s="182"/>
      <c r="DH345" s="182"/>
      <c r="DI345" s="182"/>
      <c r="DJ345" s="182"/>
      <c r="DK345" s="182"/>
    </row>
    <row r="346" spans="1:115" ht="30" customHeight="1" x14ac:dyDescent="0.25">
      <c r="A346" s="189" t="s">
        <v>852</v>
      </c>
      <c r="B346" s="182">
        <v>4.4499998092651367</v>
      </c>
      <c r="C346" s="211">
        <v>4.55</v>
      </c>
      <c r="D346" s="211"/>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c r="AV346" s="182"/>
      <c r="AW346" s="182"/>
      <c r="AX346" s="182"/>
      <c r="AY346" s="182"/>
      <c r="AZ346" s="182"/>
      <c r="BA346" s="182"/>
      <c r="BB346" s="182"/>
      <c r="BC346" s="182"/>
      <c r="BD346" s="182"/>
      <c r="BE346" s="182"/>
      <c r="BF346" s="182"/>
      <c r="BG346" s="182"/>
      <c r="BH346" s="182"/>
      <c r="BI346" s="182"/>
      <c r="BJ346" s="182"/>
      <c r="BK346" s="182"/>
      <c r="BL346" s="182"/>
      <c r="BM346" s="182"/>
      <c r="BN346" s="182"/>
      <c r="BO346" s="182"/>
      <c r="BP346" s="182"/>
      <c r="BQ346" s="182"/>
      <c r="BR346" s="182"/>
      <c r="BS346" s="182"/>
      <c r="BT346" s="182"/>
      <c r="BU346" s="182"/>
      <c r="BV346" s="182"/>
      <c r="BW346" s="182"/>
      <c r="BX346" s="182"/>
      <c r="BY346" s="182"/>
      <c r="BZ346" s="182"/>
      <c r="CA346" s="182"/>
      <c r="CB346" s="182"/>
      <c r="CC346" s="182"/>
      <c r="CD346" s="182"/>
      <c r="CE346" s="182"/>
      <c r="CF346" s="182"/>
      <c r="CG346" s="182"/>
      <c r="CH346" s="182"/>
      <c r="CI346" s="182"/>
      <c r="CJ346" s="182"/>
      <c r="CK346" s="182"/>
      <c r="CL346" s="182"/>
      <c r="CM346" s="182"/>
      <c r="CN346" s="182"/>
      <c r="CO346" s="182"/>
      <c r="CP346" s="182"/>
      <c r="CQ346" s="182"/>
      <c r="CR346" s="182"/>
      <c r="CS346" s="182"/>
      <c r="CT346" s="182"/>
      <c r="CU346" s="182"/>
      <c r="CV346" s="182"/>
      <c r="CW346" s="182"/>
      <c r="CX346" s="182"/>
      <c r="CY346" s="182"/>
      <c r="CZ346" s="182"/>
      <c r="DA346" s="182"/>
      <c r="DB346" s="182"/>
      <c r="DC346" s="182"/>
      <c r="DD346" s="182"/>
      <c r="DE346" s="182"/>
      <c r="DF346" s="182"/>
      <c r="DG346" s="182"/>
      <c r="DH346" s="182"/>
      <c r="DI346" s="182"/>
      <c r="DJ346" s="182"/>
      <c r="DK346" s="182"/>
    </row>
    <row r="347" spans="1:115" ht="30" customHeight="1" x14ac:dyDescent="0.25">
      <c r="A347" s="189" t="s">
        <v>854</v>
      </c>
      <c r="B347" s="182">
        <v>25.889999389648438</v>
      </c>
      <c r="C347" s="211">
        <v>26.26</v>
      </c>
      <c r="D347" s="211"/>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c r="AV347" s="182"/>
      <c r="AW347" s="182"/>
      <c r="AX347" s="182"/>
      <c r="AY347" s="182"/>
      <c r="AZ347" s="182"/>
      <c r="BA347" s="182"/>
      <c r="BB347" s="182"/>
      <c r="BC347" s="182"/>
      <c r="BD347" s="182"/>
      <c r="BE347" s="182"/>
      <c r="BF347" s="182"/>
      <c r="BG347" s="182"/>
      <c r="BH347" s="182"/>
      <c r="BI347" s="182"/>
      <c r="BJ347" s="182"/>
      <c r="BK347" s="182"/>
      <c r="BL347" s="182"/>
      <c r="BM347" s="182"/>
      <c r="BN347" s="182"/>
      <c r="BO347" s="182"/>
      <c r="BP347" s="182"/>
      <c r="BQ347" s="182"/>
      <c r="BR347" s="182"/>
      <c r="BS347" s="182"/>
      <c r="BT347" s="182"/>
      <c r="BU347" s="182"/>
      <c r="BV347" s="182"/>
      <c r="BW347" s="182"/>
      <c r="BX347" s="182"/>
      <c r="BY347" s="182"/>
      <c r="BZ347" s="182"/>
      <c r="CA347" s="182"/>
      <c r="CB347" s="182"/>
      <c r="CC347" s="182"/>
      <c r="CD347" s="182"/>
      <c r="CE347" s="182"/>
      <c r="CF347" s="182"/>
      <c r="CG347" s="182"/>
      <c r="CH347" s="182"/>
      <c r="CI347" s="182"/>
      <c r="CJ347" s="182"/>
      <c r="CK347" s="182"/>
      <c r="CL347" s="182"/>
      <c r="CM347" s="182"/>
      <c r="CN347" s="182"/>
      <c r="CO347" s="182"/>
      <c r="CP347" s="182"/>
      <c r="CQ347" s="182"/>
      <c r="CR347" s="182"/>
      <c r="CS347" s="182"/>
      <c r="CT347" s="182"/>
      <c r="CU347" s="182"/>
      <c r="CV347" s="182"/>
      <c r="CW347" s="182"/>
      <c r="CX347" s="182"/>
      <c r="CY347" s="182"/>
      <c r="CZ347" s="182"/>
      <c r="DA347" s="182"/>
      <c r="DB347" s="182"/>
      <c r="DC347" s="182"/>
      <c r="DD347" s="182"/>
      <c r="DE347" s="182"/>
      <c r="DF347" s="182"/>
      <c r="DG347" s="182"/>
      <c r="DH347" s="182"/>
      <c r="DI347" s="182"/>
      <c r="DJ347" s="182"/>
      <c r="DK347" s="182"/>
    </row>
    <row r="348" spans="1:115" ht="30" customHeight="1" x14ac:dyDescent="0.25">
      <c r="A348" s="189" t="s">
        <v>940</v>
      </c>
      <c r="B348" s="182">
        <v>32.720001220703125</v>
      </c>
      <c r="C348" s="211">
        <v>32.93</v>
      </c>
      <c r="D348" s="211"/>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c r="AV348" s="182"/>
      <c r="AW348" s="182"/>
      <c r="AX348" s="182"/>
      <c r="AY348" s="182"/>
      <c r="AZ348" s="182"/>
      <c r="BA348" s="182"/>
      <c r="BB348" s="182"/>
      <c r="BC348" s="182"/>
      <c r="BD348" s="182"/>
      <c r="BE348" s="182"/>
      <c r="BF348" s="182"/>
      <c r="BG348" s="182"/>
      <c r="BH348" s="182"/>
      <c r="BI348" s="182"/>
      <c r="BJ348" s="182"/>
      <c r="BK348" s="182"/>
      <c r="BL348" s="182"/>
      <c r="BM348" s="182"/>
      <c r="BN348" s="182"/>
      <c r="BO348" s="182"/>
      <c r="BP348" s="182"/>
      <c r="BQ348" s="182"/>
      <c r="BR348" s="182"/>
      <c r="BS348" s="182"/>
      <c r="BT348" s="182"/>
      <c r="BU348" s="182"/>
      <c r="BV348" s="182"/>
      <c r="BW348" s="182"/>
      <c r="BX348" s="182"/>
      <c r="BY348" s="182"/>
      <c r="BZ348" s="182"/>
      <c r="CA348" s="182"/>
      <c r="CB348" s="182"/>
      <c r="CC348" s="182"/>
      <c r="CD348" s="182"/>
      <c r="CE348" s="182"/>
      <c r="CF348" s="182"/>
      <c r="CG348" s="182"/>
      <c r="CH348" s="182"/>
      <c r="CI348" s="182"/>
      <c r="CJ348" s="182"/>
      <c r="CK348" s="182"/>
      <c r="CL348" s="182"/>
      <c r="CM348" s="182"/>
      <c r="CN348" s="182"/>
      <c r="CO348" s="182"/>
      <c r="CP348" s="182"/>
      <c r="CQ348" s="182"/>
      <c r="CR348" s="182"/>
      <c r="CS348" s="182"/>
      <c r="CT348" s="182"/>
      <c r="CU348" s="182"/>
      <c r="CV348" s="182"/>
      <c r="CW348" s="182"/>
      <c r="CX348" s="182"/>
      <c r="CY348" s="182"/>
      <c r="CZ348" s="182"/>
      <c r="DA348" s="182"/>
      <c r="DB348" s="182"/>
      <c r="DC348" s="182"/>
      <c r="DD348" s="182"/>
      <c r="DE348" s="182"/>
      <c r="DF348" s="182"/>
      <c r="DG348" s="182"/>
      <c r="DH348" s="182"/>
      <c r="DI348" s="182"/>
      <c r="DJ348" s="182"/>
      <c r="DK348" s="182"/>
    </row>
    <row r="349" spans="1:115" ht="30" customHeight="1" x14ac:dyDescent="0.25">
      <c r="A349" s="189" t="s">
        <v>941</v>
      </c>
      <c r="B349" s="182">
        <v>34.580001831054688</v>
      </c>
      <c r="C349" s="211">
        <v>34.840000000000003</v>
      </c>
      <c r="D349" s="211"/>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c r="AV349" s="182"/>
      <c r="AW349" s="182"/>
      <c r="AX349" s="182"/>
      <c r="AY349" s="182"/>
      <c r="AZ349" s="182"/>
      <c r="BA349" s="182"/>
      <c r="BB349" s="182"/>
      <c r="BC349" s="182"/>
      <c r="BD349" s="182"/>
      <c r="BE349" s="182"/>
      <c r="BF349" s="182"/>
      <c r="BG349" s="182"/>
      <c r="BH349" s="182"/>
      <c r="BI349" s="182"/>
      <c r="BJ349" s="182"/>
      <c r="BK349" s="182"/>
      <c r="BL349" s="182"/>
      <c r="BM349" s="182"/>
      <c r="BN349" s="182"/>
      <c r="BO349" s="182"/>
      <c r="BP349" s="182"/>
      <c r="BQ349" s="182"/>
      <c r="BR349" s="182"/>
      <c r="BS349" s="182"/>
      <c r="BT349" s="182"/>
      <c r="BU349" s="182"/>
      <c r="BV349" s="182"/>
      <c r="BW349" s="182"/>
      <c r="BX349" s="182"/>
      <c r="BY349" s="182"/>
      <c r="BZ349" s="182"/>
      <c r="CA349" s="182"/>
      <c r="CB349" s="182"/>
      <c r="CC349" s="182"/>
      <c r="CD349" s="182"/>
      <c r="CE349" s="182"/>
      <c r="CF349" s="182"/>
      <c r="CG349" s="182"/>
      <c r="CH349" s="182"/>
      <c r="CI349" s="182"/>
      <c r="CJ349" s="182"/>
      <c r="CK349" s="182"/>
      <c r="CL349" s="182"/>
      <c r="CM349" s="182"/>
      <c r="CN349" s="182"/>
      <c r="CO349" s="182"/>
      <c r="CP349" s="182"/>
      <c r="CQ349" s="182"/>
      <c r="CR349" s="182"/>
      <c r="CS349" s="182"/>
      <c r="CT349" s="182"/>
      <c r="CU349" s="182"/>
      <c r="CV349" s="182"/>
      <c r="CW349" s="182"/>
      <c r="CX349" s="182"/>
      <c r="CY349" s="182"/>
      <c r="CZ349" s="182"/>
      <c r="DA349" s="182"/>
      <c r="DB349" s="182"/>
      <c r="DC349" s="182"/>
      <c r="DD349" s="182"/>
      <c r="DE349" s="182"/>
      <c r="DF349" s="182"/>
      <c r="DG349" s="182"/>
      <c r="DH349" s="182"/>
      <c r="DI349" s="182"/>
      <c r="DJ349" s="182"/>
      <c r="DK349" s="182"/>
    </row>
    <row r="350" spans="1:115" ht="30" customHeight="1" x14ac:dyDescent="0.25">
      <c r="A350" s="189" t="s">
        <v>942</v>
      </c>
      <c r="B350" s="182">
        <v>30.079999923706055</v>
      </c>
      <c r="C350" s="211">
        <v>30.215</v>
      </c>
      <c r="D350" s="211"/>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c r="AV350" s="182"/>
      <c r="AW350" s="182"/>
      <c r="AX350" s="182"/>
      <c r="AY350" s="182"/>
      <c r="AZ350" s="182"/>
      <c r="BA350" s="182"/>
      <c r="BB350" s="182"/>
      <c r="BC350" s="182"/>
      <c r="BD350" s="182"/>
      <c r="BE350" s="182"/>
      <c r="BF350" s="182"/>
      <c r="BG350" s="182"/>
      <c r="BH350" s="182"/>
      <c r="BI350" s="182"/>
      <c r="BJ350" s="182"/>
      <c r="BK350" s="182"/>
      <c r="BL350" s="182"/>
      <c r="BM350" s="182"/>
      <c r="BN350" s="182"/>
      <c r="BO350" s="182"/>
      <c r="BP350" s="182"/>
      <c r="BQ350" s="182"/>
      <c r="BR350" s="182"/>
      <c r="BS350" s="182"/>
      <c r="BT350" s="182"/>
      <c r="BU350" s="182"/>
      <c r="BV350" s="182"/>
      <c r="BW350" s="182"/>
      <c r="BX350" s="182"/>
      <c r="BY350" s="182"/>
      <c r="BZ350" s="182"/>
      <c r="CA350" s="182"/>
      <c r="CB350" s="182"/>
      <c r="CC350" s="182"/>
      <c r="CD350" s="182"/>
      <c r="CE350" s="182"/>
      <c r="CF350" s="182"/>
      <c r="CG350" s="182"/>
      <c r="CH350" s="182"/>
      <c r="CI350" s="182"/>
      <c r="CJ350" s="182"/>
      <c r="CK350" s="182"/>
      <c r="CL350" s="182"/>
      <c r="CM350" s="182"/>
      <c r="CN350" s="182"/>
      <c r="CO350" s="182"/>
      <c r="CP350" s="182"/>
      <c r="CQ350" s="182"/>
      <c r="CR350" s="182"/>
      <c r="CS350" s="182"/>
      <c r="CT350" s="182"/>
      <c r="CU350" s="182"/>
      <c r="CV350" s="182"/>
      <c r="CW350" s="182"/>
      <c r="CX350" s="182"/>
      <c r="CY350" s="182"/>
      <c r="CZ350" s="182"/>
      <c r="DA350" s="182"/>
      <c r="DB350" s="182"/>
      <c r="DC350" s="182"/>
      <c r="DD350" s="182"/>
      <c r="DE350" s="182"/>
      <c r="DF350" s="182"/>
      <c r="DG350" s="182"/>
      <c r="DH350" s="182"/>
      <c r="DI350" s="182"/>
      <c r="DJ350" s="182"/>
      <c r="DK350" s="182"/>
    </row>
    <row r="351" spans="1:115" ht="30" customHeight="1" x14ac:dyDescent="0.25">
      <c r="A351" s="189" t="s">
        <v>898</v>
      </c>
      <c r="B351" s="182">
        <v>0.48669338226318359</v>
      </c>
      <c r="C351" s="211">
        <v>0.47600353000000001</v>
      </c>
      <c r="D351" s="211"/>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c r="AV351" s="182"/>
      <c r="AW351" s="182"/>
      <c r="AX351" s="182"/>
      <c r="AY351" s="182"/>
      <c r="AZ351" s="182"/>
      <c r="BA351" s="182"/>
      <c r="BB351" s="182"/>
      <c r="BC351" s="182"/>
      <c r="BD351" s="182"/>
      <c r="BE351" s="182"/>
      <c r="BF351" s="182"/>
      <c r="BG351" s="182"/>
      <c r="BH351" s="182"/>
      <c r="BI351" s="182"/>
      <c r="BJ351" s="182"/>
      <c r="BK351" s="182"/>
      <c r="BL351" s="182"/>
      <c r="BM351" s="182"/>
      <c r="BN351" s="182"/>
      <c r="BO351" s="182"/>
      <c r="BP351" s="182"/>
      <c r="BQ351" s="182"/>
      <c r="BR351" s="182"/>
      <c r="BS351" s="182"/>
      <c r="BT351" s="182"/>
      <c r="BU351" s="182"/>
      <c r="BV351" s="182"/>
      <c r="BW351" s="182"/>
      <c r="BX351" s="182"/>
      <c r="BY351" s="182"/>
      <c r="BZ351" s="182"/>
      <c r="CA351" s="182"/>
      <c r="CB351" s="182"/>
      <c r="CC351" s="182"/>
      <c r="CD351" s="182"/>
      <c r="CE351" s="182"/>
      <c r="CF351" s="182"/>
      <c r="CG351" s="182"/>
      <c r="CH351" s="182"/>
      <c r="CI351" s="182"/>
      <c r="CJ351" s="182"/>
      <c r="CK351" s="182"/>
      <c r="CL351" s="182"/>
      <c r="CM351" s="182"/>
      <c r="CN351" s="182"/>
      <c r="CO351" s="182"/>
      <c r="CP351" s="182"/>
      <c r="CQ351" s="182"/>
      <c r="CR351" s="182"/>
      <c r="CS351" s="182"/>
      <c r="CT351" s="182"/>
      <c r="CU351" s="182"/>
      <c r="CV351" s="182"/>
      <c r="CW351" s="182"/>
      <c r="CX351" s="182"/>
      <c r="CY351" s="182"/>
      <c r="CZ351" s="182"/>
      <c r="DA351" s="182"/>
      <c r="DB351" s="182"/>
      <c r="DC351" s="182"/>
      <c r="DD351" s="182"/>
      <c r="DE351" s="182"/>
      <c r="DF351" s="182"/>
      <c r="DG351" s="182"/>
      <c r="DH351" s="182"/>
      <c r="DI351" s="182"/>
      <c r="DJ351" s="182"/>
      <c r="DK351" s="182"/>
    </row>
    <row r="352" spans="1:115" ht="30" customHeight="1" x14ac:dyDescent="0.25">
      <c r="A352" s="189" t="s">
        <v>899</v>
      </c>
      <c r="B352" s="182">
        <v>362.82794189453125</v>
      </c>
      <c r="C352" s="211">
        <v>354.43790000000001</v>
      </c>
      <c r="D352" s="211"/>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c r="AV352" s="182"/>
      <c r="AW352" s="182"/>
      <c r="AX352" s="182"/>
      <c r="AY352" s="182"/>
      <c r="AZ352" s="182"/>
      <c r="BA352" s="182"/>
      <c r="BB352" s="182"/>
      <c r="BC352" s="182"/>
      <c r="BD352" s="182"/>
      <c r="BE352" s="182"/>
      <c r="BF352" s="182"/>
      <c r="BG352" s="182"/>
      <c r="BH352" s="182"/>
      <c r="BI352" s="182"/>
      <c r="BJ352" s="182"/>
      <c r="BK352" s="182"/>
      <c r="BL352" s="182"/>
      <c r="BM352" s="182"/>
      <c r="BN352" s="182"/>
      <c r="BO352" s="182"/>
      <c r="BP352" s="182"/>
      <c r="BQ352" s="182"/>
      <c r="BR352" s="182"/>
      <c r="BS352" s="182"/>
      <c r="BT352" s="182"/>
      <c r="BU352" s="182"/>
      <c r="BV352" s="182"/>
      <c r="BW352" s="182"/>
      <c r="BX352" s="182"/>
      <c r="BY352" s="182"/>
      <c r="BZ352" s="182"/>
      <c r="CA352" s="182"/>
      <c r="CB352" s="182"/>
      <c r="CC352" s="182"/>
      <c r="CD352" s="182"/>
      <c r="CE352" s="182"/>
      <c r="CF352" s="182"/>
      <c r="CG352" s="182"/>
      <c r="CH352" s="182"/>
      <c r="CI352" s="182"/>
      <c r="CJ352" s="182"/>
      <c r="CK352" s="182"/>
      <c r="CL352" s="182"/>
      <c r="CM352" s="182"/>
      <c r="CN352" s="182"/>
      <c r="CO352" s="182"/>
      <c r="CP352" s="182"/>
      <c r="CQ352" s="182"/>
      <c r="CR352" s="182"/>
      <c r="CS352" s="182"/>
      <c r="CT352" s="182"/>
      <c r="CU352" s="182"/>
      <c r="CV352" s="182"/>
      <c r="CW352" s="182"/>
      <c r="CX352" s="182"/>
      <c r="CY352" s="182"/>
      <c r="CZ352" s="182"/>
      <c r="DA352" s="182"/>
      <c r="DB352" s="182"/>
      <c r="DC352" s="182"/>
      <c r="DD352" s="182"/>
      <c r="DE352" s="182"/>
      <c r="DF352" s="182"/>
      <c r="DG352" s="182"/>
      <c r="DH352" s="182"/>
      <c r="DI352" s="182"/>
      <c r="DJ352" s="182"/>
      <c r="DK352" s="182"/>
    </row>
    <row r="353" spans="1:115" ht="30" customHeight="1" x14ac:dyDescent="0.25">
      <c r="A353" s="189" t="s">
        <v>859</v>
      </c>
      <c r="B353" s="182">
        <v>4.820000171661377</v>
      </c>
      <c r="C353" s="211">
        <v>4.82</v>
      </c>
      <c r="D353" s="211"/>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c r="AV353" s="182"/>
      <c r="AW353" s="182"/>
      <c r="AX353" s="182"/>
      <c r="AY353" s="182"/>
      <c r="AZ353" s="182"/>
      <c r="BA353" s="182"/>
      <c r="BB353" s="182"/>
      <c r="BC353" s="182"/>
      <c r="BD353" s="182"/>
      <c r="BE353" s="182"/>
      <c r="BF353" s="182"/>
      <c r="BG353" s="182"/>
      <c r="BH353" s="182"/>
      <c r="BI353" s="182"/>
      <c r="BJ353" s="182"/>
      <c r="BK353" s="182"/>
      <c r="BL353" s="182"/>
      <c r="BM353" s="182"/>
      <c r="BN353" s="182"/>
      <c r="BO353" s="182"/>
      <c r="BP353" s="182"/>
      <c r="BQ353" s="182"/>
      <c r="BR353" s="182"/>
      <c r="BS353" s="182"/>
      <c r="BT353" s="182"/>
      <c r="BU353" s="182"/>
      <c r="BV353" s="182"/>
      <c r="BW353" s="182"/>
      <c r="BX353" s="182"/>
      <c r="BY353" s="182"/>
      <c r="BZ353" s="182"/>
      <c r="CA353" s="182"/>
      <c r="CB353" s="182"/>
      <c r="CC353" s="182"/>
      <c r="CD353" s="182"/>
      <c r="CE353" s="182"/>
      <c r="CF353" s="182"/>
      <c r="CG353" s="182"/>
      <c r="CH353" s="182"/>
      <c r="CI353" s="182"/>
      <c r="CJ353" s="182"/>
      <c r="CK353" s="182"/>
      <c r="CL353" s="182"/>
      <c r="CM353" s="182"/>
      <c r="CN353" s="182"/>
      <c r="CO353" s="182"/>
      <c r="CP353" s="182"/>
      <c r="CQ353" s="182"/>
      <c r="CR353" s="182"/>
      <c r="CS353" s="182"/>
      <c r="CT353" s="182"/>
      <c r="CU353" s="182"/>
      <c r="CV353" s="182"/>
      <c r="CW353" s="182"/>
      <c r="CX353" s="182"/>
      <c r="CY353" s="182"/>
      <c r="CZ353" s="182"/>
      <c r="DA353" s="182"/>
      <c r="DB353" s="182"/>
      <c r="DC353" s="182"/>
      <c r="DD353" s="182"/>
      <c r="DE353" s="182"/>
      <c r="DF353" s="182"/>
      <c r="DG353" s="182"/>
      <c r="DH353" s="182"/>
      <c r="DI353" s="182"/>
      <c r="DJ353" s="182"/>
      <c r="DK353" s="182"/>
    </row>
    <row r="354" spans="1:115" ht="30" customHeight="1" x14ac:dyDescent="0.25">
      <c r="A354" s="189" t="s">
        <v>861</v>
      </c>
      <c r="B354" s="182">
        <v>61.180000305175781</v>
      </c>
      <c r="C354" s="211">
        <v>61.45</v>
      </c>
      <c r="D354" s="211"/>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c r="AV354" s="182"/>
      <c r="AW354" s="182"/>
      <c r="AX354" s="182"/>
      <c r="AY354" s="182"/>
      <c r="AZ354" s="182"/>
      <c r="BA354" s="182"/>
      <c r="BB354" s="182"/>
      <c r="BC354" s="182"/>
      <c r="BD354" s="182"/>
      <c r="BE354" s="182"/>
      <c r="BF354" s="182"/>
      <c r="BG354" s="182"/>
      <c r="BH354" s="182"/>
      <c r="BI354" s="182"/>
      <c r="BJ354" s="182"/>
      <c r="BK354" s="182"/>
      <c r="BL354" s="182"/>
      <c r="BM354" s="182"/>
      <c r="BN354" s="182"/>
      <c r="BO354" s="182"/>
      <c r="BP354" s="182"/>
      <c r="BQ354" s="182"/>
      <c r="BR354" s="182"/>
      <c r="BS354" s="182"/>
      <c r="BT354" s="182"/>
      <c r="BU354" s="182"/>
      <c r="BV354" s="182"/>
      <c r="BW354" s="182"/>
      <c r="BX354" s="182"/>
      <c r="BY354" s="182"/>
      <c r="BZ354" s="182"/>
      <c r="CA354" s="182"/>
      <c r="CB354" s="182"/>
      <c r="CC354" s="182"/>
      <c r="CD354" s="182"/>
      <c r="CE354" s="182"/>
      <c r="CF354" s="182"/>
      <c r="CG354" s="182"/>
      <c r="CH354" s="182"/>
      <c r="CI354" s="182"/>
      <c r="CJ354" s="182"/>
      <c r="CK354" s="182"/>
      <c r="CL354" s="182"/>
      <c r="CM354" s="182"/>
      <c r="CN354" s="182"/>
      <c r="CO354" s="182"/>
      <c r="CP354" s="182"/>
      <c r="CQ354" s="182"/>
      <c r="CR354" s="182"/>
      <c r="CS354" s="182"/>
      <c r="CT354" s="182"/>
      <c r="CU354" s="182"/>
      <c r="CV354" s="182"/>
      <c r="CW354" s="182"/>
      <c r="CX354" s="182"/>
      <c r="CY354" s="182"/>
      <c r="CZ354" s="182"/>
      <c r="DA354" s="182"/>
      <c r="DB354" s="182"/>
      <c r="DC354" s="182"/>
      <c r="DD354" s="182"/>
      <c r="DE354" s="182"/>
      <c r="DF354" s="182"/>
      <c r="DG354" s="182"/>
      <c r="DH354" s="182"/>
      <c r="DI354" s="182"/>
      <c r="DJ354" s="182"/>
      <c r="DK354" s="182"/>
    </row>
    <row r="355" spans="1:115" ht="30" customHeight="1" x14ac:dyDescent="0.25">
      <c r="A355" s="189" t="s">
        <v>863</v>
      </c>
      <c r="B355" s="182">
        <v>146.11000061035156</v>
      </c>
      <c r="C355" s="211">
        <v>141.87</v>
      </c>
      <c r="D355" s="211"/>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c r="AV355" s="182"/>
      <c r="AW355" s="182"/>
      <c r="AX355" s="182"/>
      <c r="AY355" s="182"/>
      <c r="AZ355" s="182"/>
      <c r="BA355" s="182"/>
      <c r="BB355" s="182"/>
      <c r="BC355" s="182"/>
      <c r="BD355" s="182"/>
      <c r="BE355" s="182"/>
      <c r="BF355" s="182"/>
      <c r="BG355" s="182"/>
      <c r="BH355" s="182"/>
      <c r="BI355" s="182"/>
      <c r="BJ355" s="182"/>
      <c r="BK355" s="182"/>
      <c r="BL355" s="182"/>
      <c r="BM355" s="182"/>
      <c r="BN355" s="182"/>
      <c r="BO355" s="182"/>
      <c r="BP355" s="182"/>
      <c r="BQ355" s="182"/>
      <c r="BR355" s="182"/>
      <c r="BS355" s="182"/>
      <c r="BT355" s="182"/>
      <c r="BU355" s="182"/>
      <c r="BV355" s="182"/>
      <c r="BW355" s="182"/>
      <c r="BX355" s="182"/>
      <c r="BY355" s="182"/>
      <c r="BZ355" s="182"/>
      <c r="CA355" s="182"/>
      <c r="CB355" s="182"/>
      <c r="CC355" s="182"/>
      <c r="CD355" s="182"/>
      <c r="CE355" s="182"/>
      <c r="CF355" s="182"/>
      <c r="CG355" s="182"/>
      <c r="CH355" s="182"/>
      <c r="CI355" s="182"/>
      <c r="CJ355" s="182"/>
      <c r="CK355" s="182"/>
      <c r="CL355" s="182"/>
      <c r="CM355" s="182"/>
      <c r="CN355" s="182"/>
      <c r="CO355" s="182"/>
      <c r="CP355" s="182"/>
      <c r="CQ355" s="182"/>
      <c r="CR355" s="182"/>
      <c r="CS355" s="182"/>
      <c r="CT355" s="182"/>
      <c r="CU355" s="182"/>
      <c r="CV355" s="182"/>
      <c r="CW355" s="182"/>
      <c r="CX355" s="182"/>
      <c r="CY355" s="182"/>
      <c r="CZ355" s="182"/>
      <c r="DA355" s="182"/>
      <c r="DB355" s="182"/>
      <c r="DC355" s="182"/>
      <c r="DD355" s="182"/>
      <c r="DE355" s="182"/>
      <c r="DF355" s="182"/>
      <c r="DG355" s="182"/>
      <c r="DH355" s="182"/>
      <c r="DI355" s="182"/>
      <c r="DJ355" s="182"/>
      <c r="DK355" s="182"/>
    </row>
    <row r="356" spans="1:115" ht="30" customHeight="1" x14ac:dyDescent="0.25">
      <c r="A356" s="189" t="s">
        <v>900</v>
      </c>
      <c r="B356" s="182">
        <v>1.1911023855209351</v>
      </c>
      <c r="C356" s="211">
        <v>1.1924999999999999</v>
      </c>
      <c r="D356" s="211"/>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c r="AV356" s="182"/>
      <c r="AW356" s="182"/>
      <c r="AX356" s="182"/>
      <c r="AY356" s="182"/>
      <c r="AZ356" s="182"/>
      <c r="BA356" s="182"/>
      <c r="BB356" s="182"/>
      <c r="BC356" s="182"/>
      <c r="BD356" s="182"/>
      <c r="BE356" s="182"/>
      <c r="BF356" s="182"/>
      <c r="BG356" s="182"/>
      <c r="BH356" s="182"/>
      <c r="BI356" s="182"/>
      <c r="BJ356" s="182"/>
      <c r="BK356" s="182"/>
      <c r="BL356" s="182"/>
      <c r="BM356" s="182"/>
      <c r="BN356" s="182"/>
      <c r="BO356" s="182"/>
      <c r="BP356" s="182"/>
      <c r="BQ356" s="182"/>
      <c r="BR356" s="182"/>
      <c r="BS356" s="182"/>
      <c r="BT356" s="182"/>
      <c r="BU356" s="182"/>
      <c r="BV356" s="182"/>
      <c r="BW356" s="182"/>
      <c r="BX356" s="182"/>
      <c r="BY356" s="182"/>
      <c r="BZ356" s="182"/>
      <c r="CA356" s="182"/>
      <c r="CB356" s="182"/>
      <c r="CC356" s="182"/>
      <c r="CD356" s="182"/>
      <c r="CE356" s="182"/>
      <c r="CF356" s="182"/>
      <c r="CG356" s="182"/>
      <c r="CH356" s="182"/>
      <c r="CI356" s="182"/>
      <c r="CJ356" s="182"/>
      <c r="CK356" s="182"/>
      <c r="CL356" s="182"/>
      <c r="CM356" s="182"/>
      <c r="CN356" s="182"/>
      <c r="CO356" s="182"/>
      <c r="CP356" s="182"/>
      <c r="CQ356" s="182"/>
      <c r="CR356" s="182"/>
      <c r="CS356" s="182"/>
      <c r="CT356" s="182"/>
      <c r="CU356" s="182"/>
      <c r="CV356" s="182"/>
      <c r="CW356" s="182"/>
      <c r="CX356" s="182"/>
      <c r="CY356" s="182"/>
      <c r="CZ356" s="182"/>
      <c r="DA356" s="182"/>
      <c r="DB356" s="182"/>
      <c r="DC356" s="182"/>
      <c r="DD356" s="182"/>
      <c r="DE356" s="182"/>
      <c r="DF356" s="182"/>
      <c r="DG356" s="182"/>
      <c r="DH356" s="182"/>
      <c r="DI356" s="182"/>
      <c r="DJ356" s="182"/>
      <c r="DK356" s="182"/>
    </row>
    <row r="357" spans="1:115" ht="30" customHeight="1" x14ac:dyDescent="0.25">
      <c r="A357" s="189" t="s">
        <v>244</v>
      </c>
      <c r="B357" s="182">
        <v>45.240001678466797</v>
      </c>
      <c r="C357" s="211">
        <v>45.63</v>
      </c>
      <c r="D357" s="211"/>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c r="AV357" s="182"/>
      <c r="AW357" s="182"/>
      <c r="AX357" s="182"/>
      <c r="AY357" s="182"/>
      <c r="AZ357" s="182"/>
      <c r="BA357" s="182"/>
      <c r="BB357" s="182"/>
      <c r="BC357" s="182"/>
      <c r="BD357" s="182"/>
      <c r="BE357" s="182"/>
      <c r="BF357" s="182"/>
      <c r="BG357" s="182"/>
      <c r="BH357" s="182"/>
      <c r="BI357" s="182"/>
      <c r="BJ357" s="182"/>
      <c r="BK357" s="182"/>
      <c r="BL357" s="182"/>
      <c r="BM357" s="182"/>
      <c r="BN357" s="182"/>
      <c r="BO357" s="182"/>
      <c r="BP357" s="182"/>
      <c r="BQ357" s="182"/>
      <c r="BR357" s="182"/>
      <c r="BS357" s="182"/>
      <c r="BT357" s="182"/>
      <c r="BU357" s="182"/>
      <c r="BV357" s="182"/>
      <c r="BW357" s="182"/>
      <c r="BX357" s="182"/>
      <c r="BY357" s="182"/>
      <c r="BZ357" s="182"/>
      <c r="CA357" s="182"/>
      <c r="CB357" s="182"/>
      <c r="CC357" s="182"/>
      <c r="CD357" s="182"/>
      <c r="CE357" s="182"/>
      <c r="CF357" s="182"/>
      <c r="CG357" s="182"/>
      <c r="CH357" s="182"/>
      <c r="CI357" s="182"/>
      <c r="CJ357" s="182"/>
      <c r="CK357" s="182"/>
      <c r="CL357" s="182"/>
      <c r="CM357" s="182"/>
      <c r="CN357" s="182"/>
      <c r="CO357" s="182"/>
      <c r="CP357" s="182"/>
      <c r="CQ357" s="182"/>
      <c r="CR357" s="182"/>
      <c r="CS357" s="182"/>
      <c r="CT357" s="182"/>
      <c r="CU357" s="182"/>
      <c r="CV357" s="182"/>
      <c r="CW357" s="182"/>
      <c r="CX357" s="182"/>
      <c r="CY357" s="182"/>
      <c r="CZ357" s="182"/>
      <c r="DA357" s="182"/>
      <c r="DB357" s="182"/>
      <c r="DC357" s="182"/>
      <c r="DD357" s="182"/>
      <c r="DE357" s="182"/>
      <c r="DF357" s="182"/>
      <c r="DG357" s="182"/>
      <c r="DH357" s="182"/>
      <c r="DI357" s="182"/>
      <c r="DJ357" s="182"/>
      <c r="DK357" s="182"/>
    </row>
    <row r="358" spans="1:115" ht="30" customHeight="1" x14ac:dyDescent="0.25">
      <c r="A358" s="189" t="s">
        <v>944</v>
      </c>
      <c r="B358" s="182">
        <v>63.139999389648438</v>
      </c>
      <c r="C358" s="211">
        <v>63.55</v>
      </c>
      <c r="D358" s="211"/>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c r="AV358" s="182"/>
      <c r="AW358" s="182"/>
      <c r="AX358" s="182"/>
      <c r="AY358" s="182"/>
      <c r="AZ358" s="182"/>
      <c r="BA358" s="182"/>
      <c r="BB358" s="182"/>
      <c r="BC358" s="182"/>
      <c r="BD358" s="182"/>
      <c r="BE358" s="182"/>
      <c r="BF358" s="182"/>
      <c r="BG358" s="182"/>
      <c r="BH358" s="182"/>
      <c r="BI358" s="182"/>
      <c r="BJ358" s="182"/>
      <c r="BK358" s="182"/>
      <c r="BL358" s="182"/>
      <c r="BM358" s="182"/>
      <c r="BN358" s="182"/>
      <c r="BO358" s="182"/>
      <c r="BP358" s="182"/>
      <c r="BQ358" s="182"/>
      <c r="BR358" s="182"/>
      <c r="BS358" s="182"/>
      <c r="BT358" s="182"/>
      <c r="BU358" s="182"/>
      <c r="BV358" s="182"/>
      <c r="BW358" s="182"/>
      <c r="BX358" s="182"/>
      <c r="BY358" s="182"/>
      <c r="BZ358" s="182"/>
      <c r="CA358" s="182"/>
      <c r="CB358" s="182"/>
      <c r="CC358" s="182"/>
      <c r="CD358" s="182"/>
      <c r="CE358" s="182"/>
      <c r="CF358" s="182"/>
      <c r="CG358" s="182"/>
      <c r="CH358" s="182"/>
      <c r="CI358" s="182"/>
      <c r="CJ358" s="182"/>
      <c r="CK358" s="182"/>
      <c r="CL358" s="182"/>
      <c r="CM358" s="182"/>
      <c r="CN358" s="182"/>
      <c r="CO358" s="182"/>
      <c r="CP358" s="182"/>
      <c r="CQ358" s="182"/>
      <c r="CR358" s="182"/>
      <c r="CS358" s="182"/>
      <c r="CT358" s="182"/>
      <c r="CU358" s="182"/>
      <c r="CV358" s="182"/>
      <c r="CW358" s="182"/>
      <c r="CX358" s="182"/>
      <c r="CY358" s="182"/>
      <c r="CZ358" s="182"/>
      <c r="DA358" s="182"/>
      <c r="DB358" s="182"/>
      <c r="DC358" s="182"/>
      <c r="DD358" s="182"/>
      <c r="DE358" s="182"/>
      <c r="DF358" s="182"/>
      <c r="DG358" s="182"/>
      <c r="DH358" s="182"/>
      <c r="DI358" s="182"/>
      <c r="DJ358" s="182"/>
      <c r="DK358" s="182"/>
    </row>
    <row r="359" spans="1:115" ht="30" customHeight="1" x14ac:dyDescent="0.25">
      <c r="A359" s="189" t="s">
        <v>866</v>
      </c>
      <c r="B359" s="182">
        <v>67.790000915527344</v>
      </c>
      <c r="C359" s="211">
        <v>68.150000000000006</v>
      </c>
      <c r="D359" s="211"/>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c r="AV359" s="182"/>
      <c r="AW359" s="182"/>
      <c r="AX359" s="182"/>
      <c r="AY359" s="182"/>
      <c r="AZ359" s="182"/>
      <c r="BA359" s="182"/>
      <c r="BB359" s="182"/>
      <c r="BC359" s="182"/>
      <c r="BD359" s="182"/>
      <c r="BE359" s="182"/>
      <c r="BF359" s="182"/>
      <c r="BG359" s="182"/>
      <c r="BH359" s="182"/>
      <c r="BI359" s="182"/>
      <c r="BJ359" s="182"/>
      <c r="BK359" s="182"/>
      <c r="BL359" s="182"/>
      <c r="BM359" s="182"/>
      <c r="BN359" s="182"/>
      <c r="BO359" s="182"/>
      <c r="BP359" s="182"/>
      <c r="BQ359" s="182"/>
      <c r="BR359" s="182"/>
      <c r="BS359" s="182"/>
      <c r="BT359" s="182"/>
      <c r="BU359" s="182"/>
      <c r="BV359" s="182"/>
      <c r="BW359" s="182"/>
      <c r="BX359" s="182"/>
      <c r="BY359" s="182"/>
      <c r="BZ359" s="182"/>
      <c r="CA359" s="182"/>
      <c r="CB359" s="182"/>
      <c r="CC359" s="182"/>
      <c r="CD359" s="182"/>
      <c r="CE359" s="182"/>
      <c r="CF359" s="182"/>
      <c r="CG359" s="182"/>
      <c r="CH359" s="182"/>
      <c r="CI359" s="182"/>
      <c r="CJ359" s="182"/>
      <c r="CK359" s="182"/>
      <c r="CL359" s="182"/>
      <c r="CM359" s="182"/>
      <c r="CN359" s="182"/>
      <c r="CO359" s="182"/>
      <c r="CP359" s="182"/>
      <c r="CQ359" s="182"/>
      <c r="CR359" s="182"/>
      <c r="CS359" s="182"/>
      <c r="CT359" s="182"/>
      <c r="CU359" s="182"/>
      <c r="CV359" s="182"/>
      <c r="CW359" s="182"/>
      <c r="CX359" s="182"/>
      <c r="CY359" s="182"/>
      <c r="CZ359" s="182"/>
      <c r="DA359" s="182"/>
      <c r="DB359" s="182"/>
      <c r="DC359" s="182"/>
      <c r="DD359" s="182"/>
      <c r="DE359" s="182"/>
      <c r="DF359" s="182"/>
      <c r="DG359" s="182"/>
      <c r="DH359" s="182"/>
      <c r="DI359" s="182"/>
      <c r="DJ359" s="182"/>
      <c r="DK359" s="182"/>
    </row>
    <row r="360" spans="1:115" ht="30" customHeight="1" x14ac:dyDescent="0.25">
      <c r="A360" s="189" t="s">
        <v>901</v>
      </c>
      <c r="B360" s="182">
        <v>0.159378781914711</v>
      </c>
      <c r="C360" s="211">
        <v>0.15765319999999999</v>
      </c>
      <c r="D360" s="211"/>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c r="AV360" s="182"/>
      <c r="AW360" s="182"/>
      <c r="AX360" s="182"/>
      <c r="AY360" s="182"/>
      <c r="AZ360" s="182"/>
      <c r="BA360" s="182"/>
      <c r="BB360" s="182"/>
      <c r="BC360" s="182"/>
      <c r="BD360" s="182"/>
      <c r="BE360" s="182"/>
      <c r="BF360" s="182"/>
      <c r="BG360" s="182"/>
      <c r="BH360" s="182"/>
      <c r="BI360" s="182"/>
      <c r="BJ360" s="182"/>
      <c r="BK360" s="182"/>
      <c r="BL360" s="182"/>
      <c r="BM360" s="182"/>
      <c r="BN360" s="182"/>
      <c r="BO360" s="182"/>
      <c r="BP360" s="182"/>
      <c r="BQ360" s="182"/>
      <c r="BR360" s="182"/>
      <c r="BS360" s="182"/>
      <c r="BT360" s="182"/>
      <c r="BU360" s="182"/>
      <c r="BV360" s="182"/>
      <c r="BW360" s="182"/>
      <c r="BX360" s="182"/>
      <c r="BY360" s="182"/>
      <c r="BZ360" s="182"/>
      <c r="CA360" s="182"/>
      <c r="CB360" s="182"/>
      <c r="CC360" s="182"/>
      <c r="CD360" s="182"/>
      <c r="CE360" s="182"/>
      <c r="CF360" s="182"/>
      <c r="CG360" s="182"/>
      <c r="CH360" s="182"/>
      <c r="CI360" s="182"/>
      <c r="CJ360" s="182"/>
      <c r="CK360" s="182"/>
      <c r="CL360" s="182"/>
      <c r="CM360" s="182"/>
      <c r="CN360" s="182"/>
      <c r="CO360" s="182"/>
      <c r="CP360" s="182"/>
      <c r="CQ360" s="182"/>
      <c r="CR360" s="182"/>
      <c r="CS360" s="182"/>
      <c r="CT360" s="182"/>
      <c r="CU360" s="182"/>
      <c r="CV360" s="182"/>
      <c r="CW360" s="182"/>
      <c r="CX360" s="182"/>
      <c r="CY360" s="182"/>
      <c r="CZ360" s="182"/>
      <c r="DA360" s="182"/>
      <c r="DB360" s="182"/>
      <c r="DC360" s="182"/>
      <c r="DD360" s="182"/>
      <c r="DE360" s="182"/>
      <c r="DF360" s="182"/>
      <c r="DG360" s="182"/>
      <c r="DH360" s="182"/>
      <c r="DI360" s="182"/>
      <c r="DJ360" s="182"/>
      <c r="DK360" s="182"/>
    </row>
    <row r="361" spans="1:115" ht="30" customHeight="1" x14ac:dyDescent="0.25">
      <c r="A361" s="189" t="s">
        <v>933</v>
      </c>
      <c r="B361" s="182">
        <v>38.680000305175781</v>
      </c>
      <c r="C361" s="211">
        <v>38.83</v>
      </c>
      <c r="D361" s="211"/>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c r="AV361" s="182"/>
      <c r="AW361" s="182"/>
      <c r="AX361" s="182"/>
      <c r="AY361" s="182"/>
      <c r="AZ361" s="182"/>
      <c r="BA361" s="182"/>
      <c r="BB361" s="182"/>
      <c r="BC361" s="182"/>
      <c r="BD361" s="182"/>
      <c r="BE361" s="182"/>
      <c r="BF361" s="182"/>
      <c r="BG361" s="182"/>
      <c r="BH361" s="182"/>
      <c r="BI361" s="182"/>
      <c r="BJ361" s="182"/>
      <c r="BK361" s="182"/>
      <c r="BL361" s="182"/>
      <c r="BM361" s="182"/>
      <c r="BN361" s="182"/>
      <c r="BO361" s="182"/>
      <c r="BP361" s="182"/>
      <c r="BQ361" s="182"/>
      <c r="BR361" s="182"/>
      <c r="BS361" s="182"/>
      <c r="BT361" s="182"/>
      <c r="BU361" s="182"/>
      <c r="BV361" s="182"/>
      <c r="BW361" s="182"/>
      <c r="BX361" s="182"/>
      <c r="BY361" s="182"/>
      <c r="BZ361" s="182"/>
      <c r="CA361" s="182"/>
      <c r="CB361" s="182"/>
      <c r="CC361" s="182"/>
      <c r="CD361" s="182"/>
      <c r="CE361" s="182"/>
      <c r="CF361" s="182"/>
      <c r="CG361" s="182"/>
      <c r="CH361" s="182"/>
      <c r="CI361" s="182"/>
      <c r="CJ361" s="182"/>
      <c r="CK361" s="182"/>
      <c r="CL361" s="182"/>
      <c r="CM361" s="182"/>
      <c r="CN361" s="182"/>
      <c r="CO361" s="182"/>
      <c r="CP361" s="182"/>
      <c r="CQ361" s="182"/>
      <c r="CR361" s="182"/>
      <c r="CS361" s="182"/>
      <c r="CT361" s="182"/>
      <c r="CU361" s="182"/>
      <c r="CV361" s="182"/>
      <c r="CW361" s="182"/>
      <c r="CX361" s="182"/>
      <c r="CY361" s="182"/>
      <c r="CZ361" s="182"/>
      <c r="DA361" s="182"/>
      <c r="DB361" s="182"/>
      <c r="DC361" s="182"/>
      <c r="DD361" s="182"/>
      <c r="DE361" s="182"/>
      <c r="DF361" s="182"/>
      <c r="DG361" s="182"/>
      <c r="DH361" s="182"/>
      <c r="DI361" s="182"/>
      <c r="DJ361" s="182"/>
      <c r="DK361" s="182"/>
    </row>
    <row r="362" spans="1:115" ht="30" customHeight="1" x14ac:dyDescent="0.25">
      <c r="A362" s="189" t="s">
        <v>869</v>
      </c>
      <c r="B362" s="182">
        <v>44.540000915527344</v>
      </c>
      <c r="C362" s="211">
        <v>47.3</v>
      </c>
      <c r="D362" s="211"/>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c r="AV362" s="182"/>
      <c r="AW362" s="182"/>
      <c r="AX362" s="182"/>
      <c r="AY362" s="182"/>
      <c r="AZ362" s="182"/>
      <c r="BA362" s="182"/>
      <c r="BB362" s="182"/>
      <c r="BC362" s="182"/>
      <c r="BD362" s="182"/>
      <c r="BE362" s="182"/>
      <c r="BF362" s="182"/>
      <c r="BG362" s="182"/>
      <c r="BH362" s="182"/>
      <c r="BI362" s="182"/>
      <c r="BJ362" s="182"/>
      <c r="BK362" s="182"/>
      <c r="BL362" s="182"/>
      <c r="BM362" s="182"/>
      <c r="BN362" s="182"/>
      <c r="BO362" s="182"/>
      <c r="BP362" s="182"/>
      <c r="BQ362" s="182"/>
      <c r="BR362" s="182"/>
      <c r="BS362" s="182"/>
      <c r="BT362" s="182"/>
      <c r="BU362" s="182"/>
      <c r="BV362" s="182"/>
      <c r="BW362" s="182"/>
      <c r="BX362" s="182"/>
      <c r="BY362" s="182"/>
      <c r="BZ362" s="182"/>
      <c r="CA362" s="182"/>
      <c r="CB362" s="182"/>
      <c r="CC362" s="182"/>
      <c r="CD362" s="182"/>
      <c r="CE362" s="182"/>
      <c r="CF362" s="182"/>
      <c r="CG362" s="182"/>
      <c r="CH362" s="182"/>
      <c r="CI362" s="182"/>
      <c r="CJ362" s="182"/>
      <c r="CK362" s="182"/>
      <c r="CL362" s="182"/>
      <c r="CM362" s="182"/>
      <c r="CN362" s="182"/>
      <c r="CO362" s="182"/>
      <c r="CP362" s="182"/>
      <c r="CQ362" s="182"/>
      <c r="CR362" s="182"/>
      <c r="CS362" s="182"/>
      <c r="CT362" s="182"/>
      <c r="CU362" s="182"/>
      <c r="CV362" s="182"/>
      <c r="CW362" s="182"/>
      <c r="CX362" s="182"/>
      <c r="CY362" s="182"/>
      <c r="CZ362" s="182"/>
      <c r="DA362" s="182"/>
      <c r="DB362" s="182"/>
      <c r="DC362" s="182"/>
      <c r="DD362" s="182"/>
      <c r="DE362" s="182"/>
      <c r="DF362" s="182"/>
      <c r="DG362" s="182"/>
      <c r="DH362" s="182"/>
      <c r="DI362" s="182"/>
      <c r="DJ362" s="182"/>
      <c r="DK362" s="182"/>
    </row>
  </sheetData>
  <phoneticPr fontId="42"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26BA-B9BA-4422-8427-128F4A668330}">
  <dimension ref="A1:F362"/>
  <sheetViews>
    <sheetView showGridLines="0" workbookViewId="0">
      <selection activeCell="D2" sqref="D2:D362"/>
    </sheetView>
  </sheetViews>
  <sheetFormatPr defaultRowHeight="30" customHeight="1" x14ac:dyDescent="0.25"/>
  <cols>
    <col min="1" max="1" width="11.140625" style="192" bestFit="1" customWidth="1"/>
    <col min="2" max="2" width="18" style="192" bestFit="1" customWidth="1"/>
    <col min="3" max="8" width="11.7109375" style="192" customWidth="1"/>
    <col min="9" max="16384" width="9.140625" style="192"/>
  </cols>
  <sheetData>
    <row r="1" spans="1:6" ht="30" customHeight="1" x14ac:dyDescent="0.25">
      <c r="A1" s="192" t="s">
        <v>224</v>
      </c>
      <c r="B1" s="192" t="s">
        <v>950</v>
      </c>
      <c r="C1" s="192" t="s">
        <v>0</v>
      </c>
      <c r="D1" s="192" t="s">
        <v>951</v>
      </c>
      <c r="E1" s="192" t="s">
        <v>952</v>
      </c>
      <c r="F1" s="192" t="s">
        <v>953</v>
      </c>
    </row>
    <row r="2" spans="1:6" ht="30" customHeight="1" x14ac:dyDescent="0.25">
      <c r="A2" s="193" t="s">
        <v>226</v>
      </c>
      <c r="B2" s="193" t="s">
        <v>954</v>
      </c>
      <c r="C2" s="193" t="s">
        <v>955</v>
      </c>
      <c r="D2" s="192">
        <v>16.420000000000002</v>
      </c>
      <c r="E2" s="192">
        <v>18.04</v>
      </c>
      <c r="F2" s="192">
        <v>-8.9800443458980042E-2</v>
      </c>
    </row>
    <row r="3" spans="1:6" ht="30" customHeight="1" x14ac:dyDescent="0.25">
      <c r="A3" s="193" t="s">
        <v>267</v>
      </c>
      <c r="B3" s="193" t="s">
        <v>956</v>
      </c>
      <c r="C3" s="193" t="s">
        <v>955</v>
      </c>
      <c r="D3" s="192">
        <v>192.76</v>
      </c>
      <c r="E3" s="192">
        <v>191.14</v>
      </c>
      <c r="F3" s="192">
        <v>8.4754630114052525E-3</v>
      </c>
    </row>
    <row r="4" spans="1:6" ht="30" customHeight="1" x14ac:dyDescent="0.25">
      <c r="A4" s="193" t="s">
        <v>269</v>
      </c>
      <c r="B4" s="193" t="s">
        <v>956</v>
      </c>
      <c r="C4" s="193" t="s">
        <v>955</v>
      </c>
      <c r="D4" s="192">
        <v>3.87</v>
      </c>
      <c r="E4" s="192">
        <v>3.79</v>
      </c>
      <c r="F4" s="192">
        <v>2.1108179419525065E-2</v>
      </c>
    </row>
    <row r="5" spans="1:6" ht="30" customHeight="1" x14ac:dyDescent="0.25">
      <c r="A5" s="193" t="s">
        <v>271</v>
      </c>
      <c r="B5" s="193" t="s">
        <v>956</v>
      </c>
      <c r="C5" s="193" t="s">
        <v>955</v>
      </c>
      <c r="D5" s="192">
        <v>49.66</v>
      </c>
      <c r="E5" s="192">
        <v>49.36</v>
      </c>
      <c r="F5" s="192">
        <v>6.0777957860615886E-3</v>
      </c>
    </row>
    <row r="6" spans="1:6" ht="30" customHeight="1" x14ac:dyDescent="0.25">
      <c r="A6" s="193" t="s">
        <v>273</v>
      </c>
      <c r="B6" s="193" t="s">
        <v>956</v>
      </c>
      <c r="C6" s="193" t="s">
        <v>955</v>
      </c>
      <c r="D6" s="192">
        <v>13.8</v>
      </c>
      <c r="E6" s="192">
        <v>13.95</v>
      </c>
      <c r="F6" s="192">
        <v>-1.075268817204301E-2</v>
      </c>
    </row>
    <row r="7" spans="1:6" ht="30" customHeight="1" x14ac:dyDescent="0.25">
      <c r="A7" s="193" t="s">
        <v>885</v>
      </c>
      <c r="B7" s="193" t="s">
        <v>957</v>
      </c>
      <c r="C7" s="193" t="s">
        <v>958</v>
      </c>
      <c r="D7" s="192">
        <v>2.1109254000000002</v>
      </c>
      <c r="E7" s="192">
        <v>2.0640196999999998</v>
      </c>
      <c r="F7" s="192">
        <v>2.2725412940583851E-2</v>
      </c>
    </row>
    <row r="8" spans="1:6" ht="30" customHeight="1" x14ac:dyDescent="0.25">
      <c r="A8" s="193" t="s">
        <v>275</v>
      </c>
      <c r="B8" s="193" t="s">
        <v>956</v>
      </c>
      <c r="C8" s="193" t="s">
        <v>955</v>
      </c>
      <c r="D8" s="192">
        <v>52.66</v>
      </c>
      <c r="E8" s="192">
        <v>52.93</v>
      </c>
      <c r="F8" s="192">
        <v>-5.1010768940109577E-3</v>
      </c>
    </row>
    <row r="9" spans="1:6" ht="30" customHeight="1" x14ac:dyDescent="0.25">
      <c r="A9" s="193" t="s">
        <v>277</v>
      </c>
      <c r="B9" s="193" t="s">
        <v>956</v>
      </c>
      <c r="C9" s="193" t="s">
        <v>955</v>
      </c>
      <c r="D9" s="192">
        <v>31.87</v>
      </c>
      <c r="E9" s="192">
        <v>31.78</v>
      </c>
      <c r="F9" s="192">
        <v>2.8319697923222154E-3</v>
      </c>
    </row>
    <row r="10" spans="1:6" ht="30" customHeight="1" x14ac:dyDescent="0.25">
      <c r="A10" s="193" t="s">
        <v>279</v>
      </c>
      <c r="B10" s="193" t="s">
        <v>956</v>
      </c>
      <c r="C10" s="193" t="s">
        <v>955</v>
      </c>
      <c r="D10" s="192">
        <v>48.44</v>
      </c>
      <c r="E10" s="192">
        <v>48.52</v>
      </c>
      <c r="F10" s="192">
        <v>-1.6488046166529267E-3</v>
      </c>
    </row>
    <row r="11" spans="1:6" ht="30" customHeight="1" x14ac:dyDescent="0.25">
      <c r="A11" s="193" t="s">
        <v>281</v>
      </c>
      <c r="B11" s="193" t="s">
        <v>956</v>
      </c>
      <c r="C11" s="193" t="s">
        <v>955</v>
      </c>
      <c r="D11" s="192">
        <v>53.42</v>
      </c>
      <c r="E11" s="192">
        <v>53.54</v>
      </c>
      <c r="F11" s="192">
        <v>-2.2413149047441163E-3</v>
      </c>
    </row>
    <row r="12" spans="1:6" ht="30" customHeight="1" x14ac:dyDescent="0.25">
      <c r="A12" s="193" t="s">
        <v>886</v>
      </c>
      <c r="B12" s="193" t="s">
        <v>957</v>
      </c>
      <c r="C12" s="193" t="s">
        <v>958</v>
      </c>
      <c r="D12" s="192">
        <v>1.2708473</v>
      </c>
      <c r="E12" s="192">
        <v>1.2374411000000001</v>
      </c>
      <c r="F12" s="192">
        <v>2.6996194000667991E-2</v>
      </c>
    </row>
    <row r="13" spans="1:6" ht="30" customHeight="1" x14ac:dyDescent="0.25">
      <c r="A13" s="193" t="s">
        <v>283</v>
      </c>
      <c r="B13" s="193" t="s">
        <v>956</v>
      </c>
      <c r="C13" s="193" t="s">
        <v>955</v>
      </c>
      <c r="D13" s="192">
        <v>177.12</v>
      </c>
      <c r="E13" s="192">
        <v>175.78</v>
      </c>
      <c r="F13" s="192">
        <v>7.6231653202867219E-3</v>
      </c>
    </row>
    <row r="14" spans="1:6" ht="30" customHeight="1" x14ac:dyDescent="0.25">
      <c r="A14" s="193" t="s">
        <v>228</v>
      </c>
      <c r="B14" s="193" t="s">
        <v>956</v>
      </c>
      <c r="C14" s="193" t="s">
        <v>955</v>
      </c>
      <c r="D14" s="192">
        <v>47.91</v>
      </c>
      <c r="E14" s="192">
        <v>51.34</v>
      </c>
      <c r="F14" s="192">
        <v>-6.6809505259057267E-2</v>
      </c>
    </row>
    <row r="15" spans="1:6" ht="30" customHeight="1" x14ac:dyDescent="0.25">
      <c r="A15" s="193" t="s">
        <v>285</v>
      </c>
      <c r="B15" s="193" t="s">
        <v>956</v>
      </c>
      <c r="C15" s="193" t="s">
        <v>955</v>
      </c>
      <c r="D15" s="192">
        <v>36.93</v>
      </c>
      <c r="E15" s="192">
        <v>35.76</v>
      </c>
      <c r="F15" s="192">
        <v>3.2718120805369129E-2</v>
      </c>
    </row>
    <row r="16" spans="1:6" ht="30" customHeight="1" x14ac:dyDescent="0.25">
      <c r="A16" s="193" t="s">
        <v>287</v>
      </c>
      <c r="B16" s="193" t="s">
        <v>956</v>
      </c>
      <c r="C16" s="193" t="s">
        <v>955</v>
      </c>
      <c r="D16" s="192">
        <v>55.91</v>
      </c>
      <c r="E16" s="192">
        <v>55.2</v>
      </c>
      <c r="F16" s="192">
        <v>1.2862318840579709E-2</v>
      </c>
    </row>
    <row r="17" spans="1:6" ht="30" customHeight="1" x14ac:dyDescent="0.25">
      <c r="A17" s="193" t="s">
        <v>289</v>
      </c>
      <c r="B17" s="193" t="s">
        <v>956</v>
      </c>
      <c r="C17" s="193" t="s">
        <v>955</v>
      </c>
      <c r="D17" s="192">
        <v>39.520000000000003</v>
      </c>
      <c r="E17" s="192">
        <v>40.78</v>
      </c>
      <c r="F17" s="192">
        <v>-3.089749877390878E-2</v>
      </c>
    </row>
    <row r="18" spans="1:6" ht="30" customHeight="1" x14ac:dyDescent="0.25">
      <c r="A18" s="193" t="s">
        <v>291</v>
      </c>
      <c r="B18" s="193" t="s">
        <v>956</v>
      </c>
      <c r="C18" s="193" t="s">
        <v>955</v>
      </c>
      <c r="D18" s="192">
        <v>393.2</v>
      </c>
      <c r="E18" s="192">
        <v>395.64</v>
      </c>
      <c r="F18" s="192">
        <v>-6.1672227277322815E-3</v>
      </c>
    </row>
    <row r="19" spans="1:6" ht="30" customHeight="1" x14ac:dyDescent="0.25">
      <c r="A19" s="193" t="s">
        <v>293</v>
      </c>
      <c r="B19" s="193" t="s">
        <v>956</v>
      </c>
      <c r="C19" s="193" t="s">
        <v>955</v>
      </c>
      <c r="D19" s="192">
        <v>5.13</v>
      </c>
      <c r="E19" s="192">
        <v>5.0999999999999996</v>
      </c>
      <c r="F19" s="192">
        <v>5.8823529411764705E-3</v>
      </c>
    </row>
    <row r="20" spans="1:6" ht="30" customHeight="1" x14ac:dyDescent="0.25">
      <c r="A20" s="193" t="s">
        <v>295</v>
      </c>
      <c r="B20" s="193" t="s">
        <v>956</v>
      </c>
      <c r="C20" s="193" t="s">
        <v>955</v>
      </c>
      <c r="D20" s="192">
        <v>69.83</v>
      </c>
      <c r="E20" s="192">
        <v>76.87</v>
      </c>
      <c r="F20" s="192">
        <v>-9.1583192402757904E-2</v>
      </c>
    </row>
    <row r="21" spans="1:6" ht="30" customHeight="1" x14ac:dyDescent="0.25">
      <c r="A21" s="193" t="s">
        <v>297</v>
      </c>
      <c r="B21" s="193" t="s">
        <v>956</v>
      </c>
      <c r="C21" s="193" t="s">
        <v>955</v>
      </c>
      <c r="D21" s="192">
        <v>37.340000000000003</v>
      </c>
      <c r="E21" s="192">
        <v>37.090000000000003</v>
      </c>
      <c r="F21" s="192">
        <v>6.7403612833647885E-3</v>
      </c>
    </row>
    <row r="22" spans="1:6" ht="30" customHeight="1" x14ac:dyDescent="0.25">
      <c r="A22" s="193" t="s">
        <v>299</v>
      </c>
      <c r="B22" s="193" t="s">
        <v>956</v>
      </c>
      <c r="C22" s="193" t="s">
        <v>955</v>
      </c>
      <c r="D22" s="192">
        <v>32.57</v>
      </c>
      <c r="E22" s="192">
        <v>32.49</v>
      </c>
      <c r="F22" s="192">
        <v>2.4622960911049553E-3</v>
      </c>
    </row>
    <row r="23" spans="1:6" ht="30" customHeight="1" x14ac:dyDescent="0.25">
      <c r="A23" s="193" t="s">
        <v>229</v>
      </c>
      <c r="B23" s="193" t="s">
        <v>956</v>
      </c>
      <c r="C23" s="193" t="s">
        <v>958</v>
      </c>
      <c r="D23" s="192">
        <v>0.8</v>
      </c>
      <c r="E23" s="192">
        <v>0.78</v>
      </c>
      <c r="F23" s="192">
        <v>2.564102564102564E-2</v>
      </c>
    </row>
    <row r="24" spans="1:6" ht="30" customHeight="1" x14ac:dyDescent="0.25">
      <c r="A24" s="193" t="s">
        <v>301</v>
      </c>
      <c r="B24" s="193" t="s">
        <v>956</v>
      </c>
      <c r="C24" s="193" t="s">
        <v>955</v>
      </c>
      <c r="D24" s="192">
        <v>9.66</v>
      </c>
      <c r="E24" s="192">
        <v>9.66</v>
      </c>
      <c r="F24" s="192">
        <v>0</v>
      </c>
    </row>
    <row r="25" spans="1:6" ht="30" customHeight="1" x14ac:dyDescent="0.25">
      <c r="A25" s="193" t="s">
        <v>303</v>
      </c>
      <c r="B25" s="193" t="s">
        <v>956</v>
      </c>
      <c r="C25" s="193" t="s">
        <v>955</v>
      </c>
      <c r="D25" s="192">
        <v>23.86</v>
      </c>
      <c r="E25" s="192">
        <v>23.8</v>
      </c>
      <c r="F25" s="192">
        <v>2.5210084033613447E-3</v>
      </c>
    </row>
    <row r="26" spans="1:6" ht="30" customHeight="1" x14ac:dyDescent="0.25">
      <c r="A26" s="193" t="s">
        <v>305</v>
      </c>
      <c r="B26" s="193" t="s">
        <v>956</v>
      </c>
      <c r="C26" s="193" t="s">
        <v>955</v>
      </c>
      <c r="D26" s="192">
        <v>33.78</v>
      </c>
      <c r="E26" s="192">
        <v>33.72</v>
      </c>
      <c r="F26" s="192">
        <v>1.7793594306049821E-3</v>
      </c>
    </row>
    <row r="27" spans="1:6" ht="30" customHeight="1" x14ac:dyDescent="0.25">
      <c r="A27" s="193" t="s">
        <v>307</v>
      </c>
      <c r="B27" s="193" t="s">
        <v>956</v>
      </c>
      <c r="C27" s="193" t="s">
        <v>955</v>
      </c>
      <c r="D27" s="192">
        <v>475</v>
      </c>
      <c r="E27" s="192">
        <v>464.8</v>
      </c>
      <c r="F27" s="192">
        <v>2.1944922547332185E-2</v>
      </c>
    </row>
    <row r="28" spans="1:6" ht="30" customHeight="1" x14ac:dyDescent="0.25">
      <c r="A28" s="193" t="s">
        <v>53</v>
      </c>
      <c r="B28" s="193" t="s">
        <v>956</v>
      </c>
      <c r="C28" s="193" t="s">
        <v>955</v>
      </c>
      <c r="D28" s="192">
        <v>249.92</v>
      </c>
      <c r="E28" s="192">
        <v>250.32</v>
      </c>
      <c r="F28" s="192">
        <v>-1.5979546180888463E-3</v>
      </c>
    </row>
    <row r="29" spans="1:6" ht="30" customHeight="1" x14ac:dyDescent="0.25">
      <c r="A29" s="193" t="s">
        <v>310</v>
      </c>
      <c r="B29" s="193" t="s">
        <v>956</v>
      </c>
      <c r="C29" s="193" t="s">
        <v>955</v>
      </c>
      <c r="D29" s="192">
        <v>23.4</v>
      </c>
      <c r="E29" s="192">
        <v>21.71</v>
      </c>
      <c r="F29" s="192">
        <v>7.7844311377245512E-2</v>
      </c>
    </row>
    <row r="30" spans="1:6" ht="30" customHeight="1" x14ac:dyDescent="0.25">
      <c r="A30" s="193" t="s">
        <v>873</v>
      </c>
      <c r="B30" s="193" t="s">
        <v>956</v>
      </c>
      <c r="C30" s="193" t="s">
        <v>955</v>
      </c>
      <c r="D30" s="192">
        <v>13.86</v>
      </c>
      <c r="E30" s="192">
        <v>15.88</v>
      </c>
      <c r="F30" s="192">
        <v>-0.12720403022670024</v>
      </c>
    </row>
    <row r="31" spans="1:6" ht="30" customHeight="1" x14ac:dyDescent="0.25">
      <c r="A31" s="193" t="s">
        <v>883</v>
      </c>
      <c r="B31" s="193" t="s">
        <v>956</v>
      </c>
      <c r="C31" s="193" t="s">
        <v>955</v>
      </c>
      <c r="D31" s="192">
        <v>31.71</v>
      </c>
      <c r="E31" s="192">
        <v>31.9</v>
      </c>
      <c r="F31" s="192">
        <v>-5.9561128526645765E-3</v>
      </c>
    </row>
    <row r="32" spans="1:6" ht="30" customHeight="1" x14ac:dyDescent="0.25">
      <c r="A32" s="193" t="s">
        <v>312</v>
      </c>
      <c r="B32" s="193" t="s">
        <v>956</v>
      </c>
      <c r="C32" s="193" t="s">
        <v>955</v>
      </c>
      <c r="D32" s="192">
        <v>74.38</v>
      </c>
      <c r="E32" s="192">
        <v>74.680000000000007</v>
      </c>
      <c r="F32" s="192">
        <v>-4.0171397964649169E-3</v>
      </c>
    </row>
    <row r="33" spans="1:6" ht="30" customHeight="1" x14ac:dyDescent="0.25">
      <c r="A33" s="193" t="s">
        <v>314</v>
      </c>
      <c r="B33" s="193" t="s">
        <v>956</v>
      </c>
      <c r="C33" s="193" t="s">
        <v>955</v>
      </c>
      <c r="D33" s="192">
        <v>115.99</v>
      </c>
      <c r="E33" s="192">
        <v>115.56</v>
      </c>
      <c r="F33" s="192">
        <v>3.7210107303565247E-3</v>
      </c>
    </row>
    <row r="34" spans="1:6" ht="30" customHeight="1" x14ac:dyDescent="0.25">
      <c r="A34" s="193" t="s">
        <v>316</v>
      </c>
      <c r="B34" s="193" t="s">
        <v>956</v>
      </c>
      <c r="C34" s="193" t="s">
        <v>955</v>
      </c>
      <c r="D34" s="192">
        <v>64.08</v>
      </c>
      <c r="E34" s="192">
        <v>65.150000000000006</v>
      </c>
      <c r="F34" s="192">
        <v>-1.6423637759017652E-2</v>
      </c>
    </row>
    <row r="35" spans="1:6" ht="30" customHeight="1" x14ac:dyDescent="0.25">
      <c r="A35" s="193" t="s">
        <v>887</v>
      </c>
      <c r="B35" s="193" t="s">
        <v>957</v>
      </c>
      <c r="C35" s="193" t="s">
        <v>958</v>
      </c>
      <c r="D35" s="192">
        <v>827.09400000000005</v>
      </c>
      <c r="E35" s="192">
        <v>808.09900000000005</v>
      </c>
      <c r="F35" s="192">
        <v>2.3505783326052871E-2</v>
      </c>
    </row>
    <row r="36" spans="1:6" ht="30" customHeight="1" x14ac:dyDescent="0.25">
      <c r="A36" s="193" t="s">
        <v>318</v>
      </c>
      <c r="B36" s="193" t="s">
        <v>956</v>
      </c>
      <c r="C36" s="193" t="s">
        <v>955</v>
      </c>
      <c r="D36" s="192">
        <v>286.14</v>
      </c>
      <c r="E36" s="192">
        <v>272.55</v>
      </c>
      <c r="F36" s="192">
        <v>4.9862410566868465E-2</v>
      </c>
    </row>
    <row r="37" spans="1:6" ht="30" customHeight="1" x14ac:dyDescent="0.25">
      <c r="A37" s="193" t="s">
        <v>320</v>
      </c>
      <c r="B37" s="193" t="s">
        <v>956</v>
      </c>
      <c r="C37" s="193" t="s">
        <v>955</v>
      </c>
      <c r="D37" s="192">
        <v>6.79</v>
      </c>
      <c r="E37" s="192">
        <v>6.94</v>
      </c>
      <c r="F37" s="192">
        <v>-2.1613832853025938E-2</v>
      </c>
    </row>
    <row r="38" spans="1:6" ht="30" customHeight="1" x14ac:dyDescent="0.25">
      <c r="A38" s="193" t="s">
        <v>322</v>
      </c>
      <c r="B38" s="193" t="s">
        <v>956</v>
      </c>
      <c r="C38" s="193" t="s">
        <v>955</v>
      </c>
      <c r="D38" s="192">
        <v>195.62</v>
      </c>
      <c r="E38" s="192">
        <v>192.65</v>
      </c>
      <c r="F38" s="192">
        <v>1.5416558525824034E-2</v>
      </c>
    </row>
    <row r="39" spans="1:6" ht="30" customHeight="1" x14ac:dyDescent="0.25">
      <c r="A39" s="193" t="s">
        <v>324</v>
      </c>
      <c r="B39" s="193" t="s">
        <v>956</v>
      </c>
      <c r="C39" s="193" t="s">
        <v>955</v>
      </c>
      <c r="D39" s="192">
        <v>42.7</v>
      </c>
      <c r="E39" s="192">
        <v>42.25</v>
      </c>
      <c r="F39" s="192">
        <v>1.0650887573964497E-2</v>
      </c>
    </row>
    <row r="40" spans="1:6" ht="30" customHeight="1" x14ac:dyDescent="0.25">
      <c r="A40" s="193" t="s">
        <v>326</v>
      </c>
      <c r="B40" s="193" t="s">
        <v>956</v>
      </c>
      <c r="C40" s="193" t="s">
        <v>955</v>
      </c>
      <c r="D40" s="192">
        <v>886.85</v>
      </c>
      <c r="E40" s="192">
        <v>881.01</v>
      </c>
      <c r="F40" s="192">
        <v>6.6287556327396966E-3</v>
      </c>
    </row>
    <row r="41" spans="1:6" ht="30" customHeight="1" x14ac:dyDescent="0.25">
      <c r="A41" s="193" t="s">
        <v>328</v>
      </c>
      <c r="B41" s="193" t="s">
        <v>956</v>
      </c>
      <c r="C41" s="193" t="s">
        <v>955</v>
      </c>
      <c r="D41" s="192">
        <v>38.4</v>
      </c>
      <c r="E41" s="192">
        <v>38</v>
      </c>
      <c r="F41" s="192">
        <v>1.0526315789473684E-2</v>
      </c>
    </row>
    <row r="42" spans="1:6" ht="30" customHeight="1" x14ac:dyDescent="0.25">
      <c r="A42" s="193" t="s">
        <v>888</v>
      </c>
      <c r="B42" s="193" t="s">
        <v>957</v>
      </c>
      <c r="C42" s="193" t="s">
        <v>958</v>
      </c>
      <c r="D42" s="192">
        <v>493.32499999999999</v>
      </c>
      <c r="E42" s="192">
        <v>471.74268000000001</v>
      </c>
      <c r="F42" s="192">
        <v>4.5750195848295941E-2</v>
      </c>
    </row>
    <row r="43" spans="1:6" ht="30" customHeight="1" x14ac:dyDescent="0.25">
      <c r="A43" s="193" t="s">
        <v>230</v>
      </c>
      <c r="B43" s="193" t="s">
        <v>959</v>
      </c>
      <c r="C43" s="193" t="s">
        <v>955</v>
      </c>
      <c r="D43" s="192">
        <v>85.39</v>
      </c>
      <c r="E43" s="192">
        <v>85.05</v>
      </c>
      <c r="F43" s="192">
        <v>3.997648442092887E-3</v>
      </c>
    </row>
    <row r="44" spans="1:6" ht="30" customHeight="1" x14ac:dyDescent="0.25">
      <c r="A44" s="193" t="s">
        <v>331</v>
      </c>
      <c r="B44" s="193" t="s">
        <v>956</v>
      </c>
      <c r="C44" s="193" t="s">
        <v>955</v>
      </c>
      <c r="D44" s="192">
        <v>73.02</v>
      </c>
      <c r="E44" s="192">
        <v>75.61</v>
      </c>
      <c r="F44" s="192">
        <v>-3.4254728210554163E-2</v>
      </c>
    </row>
    <row r="45" spans="1:6" ht="30" customHeight="1" x14ac:dyDescent="0.25">
      <c r="A45" s="193" t="s">
        <v>889</v>
      </c>
      <c r="B45" s="193" t="s">
        <v>957</v>
      </c>
      <c r="C45" s="193" t="s">
        <v>958</v>
      </c>
      <c r="D45" s="192">
        <v>45534.483999999997</v>
      </c>
      <c r="E45" s="192">
        <v>44443.53</v>
      </c>
      <c r="F45" s="192">
        <v>2.4546970053908858E-2</v>
      </c>
    </row>
    <row r="46" spans="1:6" ht="30" customHeight="1" x14ac:dyDescent="0.25">
      <c r="A46" s="193" t="s">
        <v>333</v>
      </c>
      <c r="B46" s="193" t="s">
        <v>956</v>
      </c>
      <c r="C46" s="193" t="s">
        <v>955</v>
      </c>
      <c r="D46" s="192">
        <v>39.049999999999997</v>
      </c>
      <c r="E46" s="192">
        <v>39.08</v>
      </c>
      <c r="F46" s="192">
        <v>-7.6765609007164786E-4</v>
      </c>
    </row>
    <row r="47" spans="1:6" ht="30" customHeight="1" x14ac:dyDescent="0.25">
      <c r="A47" s="193" t="s">
        <v>335</v>
      </c>
      <c r="B47" s="193" t="s">
        <v>956</v>
      </c>
      <c r="C47" s="193" t="s">
        <v>955</v>
      </c>
      <c r="D47" s="192">
        <v>8.3000000000000007</v>
      </c>
      <c r="E47" s="192">
        <v>7.82</v>
      </c>
      <c r="F47" s="192">
        <v>6.1381074168797956E-2</v>
      </c>
    </row>
    <row r="48" spans="1:6" ht="30" customHeight="1" x14ac:dyDescent="0.25">
      <c r="A48" s="193" t="s">
        <v>337</v>
      </c>
      <c r="B48" s="193" t="s">
        <v>956</v>
      </c>
      <c r="C48" s="193" t="s">
        <v>955</v>
      </c>
      <c r="D48" s="192">
        <v>76.790000000000006</v>
      </c>
      <c r="E48" s="192">
        <v>76.34</v>
      </c>
      <c r="F48" s="192">
        <v>5.8946816871888914E-3</v>
      </c>
    </row>
    <row r="49" spans="1:6" ht="30" customHeight="1" x14ac:dyDescent="0.25">
      <c r="A49" s="193" t="s">
        <v>339</v>
      </c>
      <c r="B49" s="193" t="s">
        <v>956</v>
      </c>
      <c r="C49" s="193" t="s">
        <v>955</v>
      </c>
      <c r="D49" s="192">
        <v>120.27</v>
      </c>
      <c r="E49" s="192">
        <v>120.12</v>
      </c>
      <c r="F49" s="192">
        <v>1.2487512487512488E-3</v>
      </c>
    </row>
    <row r="50" spans="1:6" ht="30" customHeight="1" x14ac:dyDescent="0.25">
      <c r="A50" s="193" t="s">
        <v>341</v>
      </c>
      <c r="B50" s="193" t="s">
        <v>956</v>
      </c>
      <c r="C50" s="193" t="s">
        <v>955</v>
      </c>
      <c r="D50" s="192">
        <v>23.49</v>
      </c>
      <c r="E50" s="192">
        <v>23.06</v>
      </c>
      <c r="F50" s="192">
        <v>1.8647007805724199E-2</v>
      </c>
    </row>
    <row r="51" spans="1:6" ht="30" customHeight="1" x14ac:dyDescent="0.25">
      <c r="A51" s="193" t="s">
        <v>343</v>
      </c>
      <c r="B51" s="193" t="s">
        <v>956</v>
      </c>
      <c r="C51" s="193" t="s">
        <v>955</v>
      </c>
      <c r="D51" s="192">
        <v>56.56</v>
      </c>
      <c r="E51" s="192">
        <v>56.35</v>
      </c>
      <c r="F51" s="192">
        <v>3.7267080745341614E-3</v>
      </c>
    </row>
    <row r="52" spans="1:6" ht="30" customHeight="1" x14ac:dyDescent="0.25">
      <c r="A52" s="193" t="s">
        <v>345</v>
      </c>
      <c r="B52" s="193" t="s">
        <v>956</v>
      </c>
      <c r="C52" s="193" t="s">
        <v>955</v>
      </c>
      <c r="D52" s="192">
        <v>19.21</v>
      </c>
      <c r="E52" s="192">
        <v>19.559999999999999</v>
      </c>
      <c r="F52" s="192">
        <v>-1.7893660531697341E-2</v>
      </c>
    </row>
    <row r="53" spans="1:6" ht="30" customHeight="1" x14ac:dyDescent="0.25">
      <c r="A53" s="193" t="s">
        <v>347</v>
      </c>
      <c r="B53" s="193" t="s">
        <v>956</v>
      </c>
      <c r="C53" s="193" t="s">
        <v>955</v>
      </c>
      <c r="D53" s="192">
        <v>21.42</v>
      </c>
      <c r="E53" s="192">
        <v>20.98</v>
      </c>
      <c r="F53" s="192">
        <v>2.0972354623450904E-2</v>
      </c>
    </row>
    <row r="54" spans="1:6" ht="30" customHeight="1" x14ac:dyDescent="0.25">
      <c r="A54" s="193" t="s">
        <v>349</v>
      </c>
      <c r="B54" s="193" t="s">
        <v>956</v>
      </c>
      <c r="C54" s="193" t="s">
        <v>955</v>
      </c>
      <c r="D54" s="192">
        <v>100.44</v>
      </c>
      <c r="E54" s="192">
        <v>100.6</v>
      </c>
      <c r="F54" s="192">
        <v>-1.5904572564612327E-3</v>
      </c>
    </row>
    <row r="55" spans="1:6" ht="30" customHeight="1" x14ac:dyDescent="0.25">
      <c r="A55" s="193" t="s">
        <v>351</v>
      </c>
      <c r="B55" s="193" t="s">
        <v>956</v>
      </c>
      <c r="C55" s="193" t="s">
        <v>955</v>
      </c>
      <c r="D55" s="192">
        <v>12.86</v>
      </c>
      <c r="E55" s="192">
        <v>12.83</v>
      </c>
      <c r="F55" s="192">
        <v>2.3382696804364772E-3</v>
      </c>
    </row>
    <row r="56" spans="1:6" ht="30" customHeight="1" x14ac:dyDescent="0.25">
      <c r="A56" s="193" t="s">
        <v>246</v>
      </c>
      <c r="B56" s="193" t="s">
        <v>959</v>
      </c>
      <c r="C56" s="193" t="s">
        <v>955</v>
      </c>
      <c r="D56" s="192">
        <v>18.54</v>
      </c>
      <c r="E56" s="192">
        <v>18.404499999999999</v>
      </c>
      <c r="F56" s="192">
        <v>7.3623298649786737E-3</v>
      </c>
    </row>
    <row r="57" spans="1:6" ht="30" customHeight="1" x14ac:dyDescent="0.25">
      <c r="A57" s="193" t="s">
        <v>354</v>
      </c>
      <c r="B57" s="193" t="s">
        <v>956</v>
      </c>
      <c r="C57" s="193" t="s">
        <v>955</v>
      </c>
      <c r="D57" s="192">
        <v>43.32</v>
      </c>
      <c r="E57" s="192">
        <v>43.05</v>
      </c>
      <c r="F57" s="192">
        <v>6.2717770034843206E-3</v>
      </c>
    </row>
    <row r="58" spans="1:6" ht="30" customHeight="1" x14ac:dyDescent="0.25">
      <c r="A58" s="193" t="s">
        <v>934</v>
      </c>
      <c r="B58" s="193" t="s">
        <v>959</v>
      </c>
      <c r="C58" s="193" t="s">
        <v>958</v>
      </c>
      <c r="D58" s="192">
        <v>15.58</v>
      </c>
      <c r="E58" s="192">
        <v>15.44</v>
      </c>
      <c r="F58" s="192">
        <v>9.0673575129533671E-3</v>
      </c>
    </row>
    <row r="59" spans="1:6" ht="30" customHeight="1" x14ac:dyDescent="0.25">
      <c r="A59" s="193" t="s">
        <v>357</v>
      </c>
      <c r="B59" s="193" t="s">
        <v>956</v>
      </c>
      <c r="C59" s="193" t="s">
        <v>955</v>
      </c>
      <c r="D59" s="192">
        <v>30.82</v>
      </c>
      <c r="E59" s="192">
        <v>30.9</v>
      </c>
      <c r="F59" s="192">
        <v>-2.5889967637540453E-3</v>
      </c>
    </row>
    <row r="60" spans="1:6" ht="30" customHeight="1" x14ac:dyDescent="0.25">
      <c r="A60" s="193" t="s">
        <v>359</v>
      </c>
      <c r="B60" s="193" t="s">
        <v>956</v>
      </c>
      <c r="C60" s="193" t="s">
        <v>955</v>
      </c>
      <c r="D60" s="192">
        <v>83.97</v>
      </c>
      <c r="E60" s="192">
        <v>83.95</v>
      </c>
      <c r="F60" s="192">
        <v>2.3823704586063132E-4</v>
      </c>
    </row>
    <row r="61" spans="1:6" ht="30" customHeight="1" x14ac:dyDescent="0.25">
      <c r="A61" s="193" t="s">
        <v>361</v>
      </c>
      <c r="B61" s="193" t="s">
        <v>956</v>
      </c>
      <c r="C61" s="193" t="s">
        <v>955</v>
      </c>
      <c r="D61" s="192">
        <v>47.56</v>
      </c>
      <c r="E61" s="192">
        <v>45.88</v>
      </c>
      <c r="F61" s="192">
        <v>3.6617262423714034E-2</v>
      </c>
    </row>
    <row r="62" spans="1:6" ht="30" customHeight="1" x14ac:dyDescent="0.25">
      <c r="A62" s="193" t="s">
        <v>363</v>
      </c>
      <c r="B62" s="193" t="s">
        <v>956</v>
      </c>
      <c r="C62" s="193" t="s">
        <v>955</v>
      </c>
      <c r="D62" s="192">
        <v>6.38</v>
      </c>
      <c r="E62" s="192">
        <v>6.33</v>
      </c>
      <c r="F62" s="192">
        <v>7.8988941548183249E-3</v>
      </c>
    </row>
    <row r="63" spans="1:6" ht="30" customHeight="1" x14ac:dyDescent="0.25">
      <c r="A63" s="193" t="s">
        <v>365</v>
      </c>
      <c r="B63" s="193" t="s">
        <v>956</v>
      </c>
      <c r="C63" s="193" t="s">
        <v>955</v>
      </c>
      <c r="D63" s="192">
        <v>9.31</v>
      </c>
      <c r="E63" s="192">
        <v>9.1199999999999992</v>
      </c>
      <c r="F63" s="192">
        <v>2.0833333333333332E-2</v>
      </c>
    </row>
    <row r="64" spans="1:6" ht="30" customHeight="1" x14ac:dyDescent="0.25">
      <c r="A64" s="193" t="s">
        <v>367</v>
      </c>
      <c r="B64" s="193" t="s">
        <v>956</v>
      </c>
      <c r="C64" s="193" t="s">
        <v>955</v>
      </c>
      <c r="D64" s="192">
        <v>7.32</v>
      </c>
      <c r="E64" s="192">
        <v>7.01</v>
      </c>
      <c r="F64" s="192">
        <v>4.4222539229671898E-2</v>
      </c>
    </row>
    <row r="65" spans="1:6" ht="30" customHeight="1" x14ac:dyDescent="0.25">
      <c r="A65" s="193" t="s">
        <v>369</v>
      </c>
      <c r="B65" s="193" t="s">
        <v>956</v>
      </c>
      <c r="C65" s="193" t="s">
        <v>955</v>
      </c>
      <c r="D65" s="192">
        <v>1.24</v>
      </c>
      <c r="E65" s="192">
        <v>1.1599999999999999</v>
      </c>
      <c r="F65" s="192">
        <v>6.8965517241379309E-2</v>
      </c>
    </row>
    <row r="66" spans="1:6" ht="30" customHeight="1" x14ac:dyDescent="0.25">
      <c r="A66" s="193" t="s">
        <v>371</v>
      </c>
      <c r="B66" s="193" t="s">
        <v>956</v>
      </c>
      <c r="C66" s="193" t="s">
        <v>955</v>
      </c>
      <c r="D66" s="192">
        <v>179.01</v>
      </c>
      <c r="E66" s="192">
        <v>178.72</v>
      </c>
      <c r="F66" s="192">
        <v>1.6226499552372427E-3</v>
      </c>
    </row>
    <row r="67" spans="1:6" ht="30" customHeight="1" x14ac:dyDescent="0.25">
      <c r="A67" s="193" t="s">
        <v>373</v>
      </c>
      <c r="B67" s="193" t="s">
        <v>956</v>
      </c>
      <c r="C67" s="193" t="s">
        <v>955</v>
      </c>
      <c r="D67" s="192">
        <v>57</v>
      </c>
      <c r="E67" s="192">
        <v>56.39</v>
      </c>
      <c r="F67" s="192">
        <v>1.0817520837027842E-2</v>
      </c>
    </row>
    <row r="68" spans="1:6" ht="30" customHeight="1" x14ac:dyDescent="0.25">
      <c r="A68" s="193" t="s">
        <v>375</v>
      </c>
      <c r="B68" s="193" t="s">
        <v>956</v>
      </c>
      <c r="C68" s="193" t="s">
        <v>955</v>
      </c>
      <c r="D68" s="192">
        <v>68.33</v>
      </c>
      <c r="E68" s="192">
        <v>68.28</v>
      </c>
      <c r="F68" s="192">
        <v>7.3227885178676043E-4</v>
      </c>
    </row>
    <row r="69" spans="1:6" ht="30" customHeight="1" x14ac:dyDescent="0.25">
      <c r="A69" s="193" t="s">
        <v>377</v>
      </c>
      <c r="B69" s="193" t="s">
        <v>956</v>
      </c>
      <c r="C69" s="193" t="s">
        <v>955</v>
      </c>
      <c r="D69" s="192">
        <v>24.52</v>
      </c>
      <c r="E69" s="192">
        <v>24.75</v>
      </c>
      <c r="F69" s="192">
        <v>-9.2929292929292921E-3</v>
      </c>
    </row>
    <row r="70" spans="1:6" ht="30" customHeight="1" x14ac:dyDescent="0.25">
      <c r="A70" s="193" t="s">
        <v>379</v>
      </c>
      <c r="B70" s="193" t="s">
        <v>956</v>
      </c>
      <c r="C70" s="193" t="s">
        <v>955</v>
      </c>
      <c r="D70" s="192">
        <v>71.44</v>
      </c>
      <c r="E70" s="192">
        <v>72.41</v>
      </c>
      <c r="F70" s="192">
        <v>-1.3395939787322193E-2</v>
      </c>
    </row>
    <row r="71" spans="1:6" ht="30" customHeight="1" x14ac:dyDescent="0.25">
      <c r="A71" s="193" t="s">
        <v>381</v>
      </c>
      <c r="B71" s="193" t="s">
        <v>956</v>
      </c>
      <c r="C71" s="193" t="s">
        <v>955</v>
      </c>
      <c r="D71" s="192">
        <v>17.86</v>
      </c>
      <c r="E71" s="192">
        <v>17.670000000000002</v>
      </c>
      <c r="F71" s="192">
        <v>1.075268817204301E-2</v>
      </c>
    </row>
    <row r="72" spans="1:6" ht="30" customHeight="1" x14ac:dyDescent="0.25">
      <c r="A72" s="193" t="s">
        <v>383</v>
      </c>
      <c r="B72" s="193" t="s">
        <v>956</v>
      </c>
      <c r="C72" s="193" t="s">
        <v>955</v>
      </c>
      <c r="D72" s="192">
        <v>8.39</v>
      </c>
      <c r="E72" s="192">
        <v>9.2200000000000006</v>
      </c>
      <c r="F72" s="192">
        <v>-9.0021691973969628E-2</v>
      </c>
    </row>
    <row r="73" spans="1:6" ht="30" customHeight="1" x14ac:dyDescent="0.25">
      <c r="A73" s="193" t="s">
        <v>385</v>
      </c>
      <c r="B73" s="193" t="s">
        <v>956</v>
      </c>
      <c r="C73" s="193" t="s">
        <v>955</v>
      </c>
      <c r="D73" s="192">
        <v>166.26</v>
      </c>
      <c r="E73" s="192">
        <v>166.29</v>
      </c>
      <c r="F73" s="192">
        <v>-1.8040772145047808E-4</v>
      </c>
    </row>
    <row r="74" spans="1:6" ht="30" customHeight="1" x14ac:dyDescent="0.25">
      <c r="A74" s="193" t="s">
        <v>387</v>
      </c>
      <c r="B74" s="193" t="s">
        <v>956</v>
      </c>
      <c r="C74" s="193" t="s">
        <v>955</v>
      </c>
      <c r="D74" s="192">
        <v>429.23</v>
      </c>
      <c r="E74" s="192">
        <v>432.63</v>
      </c>
      <c r="F74" s="192">
        <v>-7.8589094607401239E-3</v>
      </c>
    </row>
    <row r="75" spans="1:6" ht="30" customHeight="1" x14ac:dyDescent="0.25">
      <c r="A75" s="193" t="s">
        <v>389</v>
      </c>
      <c r="B75" s="193" t="s">
        <v>956</v>
      </c>
      <c r="C75" s="193" t="s">
        <v>955</v>
      </c>
      <c r="D75" s="192">
        <v>29</v>
      </c>
      <c r="E75" s="192">
        <v>30.57</v>
      </c>
      <c r="F75" s="192">
        <v>-5.1357540071965982E-2</v>
      </c>
    </row>
    <row r="76" spans="1:6" ht="30" customHeight="1" x14ac:dyDescent="0.25">
      <c r="A76" s="193" t="s">
        <v>391</v>
      </c>
      <c r="B76" s="193" t="s">
        <v>956</v>
      </c>
      <c r="C76" s="193" t="s">
        <v>955</v>
      </c>
      <c r="D76" s="192">
        <v>45.62</v>
      </c>
      <c r="E76" s="192">
        <v>46.46</v>
      </c>
      <c r="F76" s="192">
        <v>-1.8080068876452863E-2</v>
      </c>
    </row>
    <row r="77" spans="1:6" ht="30" customHeight="1" x14ac:dyDescent="0.25">
      <c r="A77" s="193" t="s">
        <v>393</v>
      </c>
      <c r="B77" s="193" t="s">
        <v>956</v>
      </c>
      <c r="C77" s="193" t="s">
        <v>955</v>
      </c>
      <c r="D77" s="192">
        <v>8.73</v>
      </c>
      <c r="E77" s="192">
        <v>8.81</v>
      </c>
      <c r="F77" s="192">
        <v>-9.0805902383654935E-3</v>
      </c>
    </row>
    <row r="78" spans="1:6" ht="30" customHeight="1" x14ac:dyDescent="0.25">
      <c r="A78" s="193" t="s">
        <v>395</v>
      </c>
      <c r="B78" s="193" t="s">
        <v>956</v>
      </c>
      <c r="C78" s="193" t="s">
        <v>955</v>
      </c>
      <c r="D78" s="192">
        <v>30.71</v>
      </c>
      <c r="E78" s="192">
        <v>29.5</v>
      </c>
      <c r="F78" s="192">
        <v>4.1016949152542372E-2</v>
      </c>
    </row>
    <row r="79" spans="1:6" ht="30" customHeight="1" x14ac:dyDescent="0.25">
      <c r="A79" s="193" t="s">
        <v>397</v>
      </c>
      <c r="B79" s="193" t="s">
        <v>956</v>
      </c>
      <c r="C79" s="193" t="s">
        <v>955</v>
      </c>
      <c r="D79" s="192">
        <v>237.48</v>
      </c>
      <c r="E79" s="192">
        <v>230.84</v>
      </c>
      <c r="F79" s="192">
        <v>2.8764512216253681E-2</v>
      </c>
    </row>
    <row r="80" spans="1:6" ht="30" customHeight="1" x14ac:dyDescent="0.25">
      <c r="A80" s="193" t="s">
        <v>399</v>
      </c>
      <c r="B80" s="193" t="s">
        <v>956</v>
      </c>
      <c r="C80" s="193" t="s">
        <v>955</v>
      </c>
      <c r="D80" s="192">
        <v>103.02</v>
      </c>
      <c r="E80" s="192">
        <v>101.03</v>
      </c>
      <c r="F80" s="192">
        <v>1.9697119667425517E-2</v>
      </c>
    </row>
    <row r="81" spans="1:6" ht="30" customHeight="1" x14ac:dyDescent="0.25">
      <c r="A81" s="193" t="s">
        <v>401</v>
      </c>
      <c r="B81" s="193" t="s">
        <v>956</v>
      </c>
      <c r="C81" s="193" t="s">
        <v>955</v>
      </c>
      <c r="D81" s="192">
        <v>41.58</v>
      </c>
      <c r="E81" s="192">
        <v>39.229999999999997</v>
      </c>
      <c r="F81" s="192">
        <v>5.9903135355595209E-2</v>
      </c>
    </row>
    <row r="82" spans="1:6" ht="30" customHeight="1" x14ac:dyDescent="0.25">
      <c r="A82" s="193" t="s">
        <v>403</v>
      </c>
      <c r="B82" s="193" t="s">
        <v>956</v>
      </c>
      <c r="C82" s="193" t="s">
        <v>955</v>
      </c>
      <c r="D82" s="192">
        <v>17.88</v>
      </c>
      <c r="E82" s="192">
        <v>18.04</v>
      </c>
      <c r="F82" s="192">
        <v>-8.869179600886918E-3</v>
      </c>
    </row>
    <row r="83" spans="1:6" ht="30" customHeight="1" x14ac:dyDescent="0.25">
      <c r="A83" s="193" t="s">
        <v>405</v>
      </c>
      <c r="B83" s="193" t="s">
        <v>956</v>
      </c>
      <c r="C83" s="193" t="s">
        <v>955</v>
      </c>
      <c r="D83" s="192">
        <v>60.17</v>
      </c>
      <c r="E83" s="192">
        <v>60.2</v>
      </c>
      <c r="F83" s="192">
        <v>-4.9833887043189363E-4</v>
      </c>
    </row>
    <row r="84" spans="1:6" ht="30" customHeight="1" x14ac:dyDescent="0.25">
      <c r="A84" s="193" t="s">
        <v>407</v>
      </c>
      <c r="B84" s="193" t="s">
        <v>956</v>
      </c>
      <c r="C84" s="193" t="s">
        <v>955</v>
      </c>
      <c r="D84" s="192">
        <v>17.71</v>
      </c>
      <c r="E84" s="192">
        <v>17.95</v>
      </c>
      <c r="F84" s="192">
        <v>-1.3370473537604457E-2</v>
      </c>
    </row>
    <row r="85" spans="1:6" ht="30" customHeight="1" x14ac:dyDescent="0.25">
      <c r="A85" s="193" t="s">
        <v>409</v>
      </c>
      <c r="B85" s="193" t="s">
        <v>956</v>
      </c>
      <c r="C85" s="193" t="s">
        <v>955</v>
      </c>
      <c r="D85" s="192">
        <v>9.42</v>
      </c>
      <c r="E85" s="192">
        <v>9.18</v>
      </c>
      <c r="F85" s="192">
        <v>2.6143790849673203E-2</v>
      </c>
    </row>
    <row r="86" spans="1:6" ht="30" customHeight="1" x14ac:dyDescent="0.25">
      <c r="A86" s="193" t="s">
        <v>411</v>
      </c>
      <c r="B86" s="193" t="s">
        <v>956</v>
      </c>
      <c r="C86" s="193" t="s">
        <v>955</v>
      </c>
      <c r="D86" s="192">
        <v>23.02</v>
      </c>
      <c r="E86" s="192">
        <v>22.52</v>
      </c>
      <c r="F86" s="192">
        <v>2.2202486678507993E-2</v>
      </c>
    </row>
    <row r="87" spans="1:6" ht="30" customHeight="1" x14ac:dyDescent="0.25">
      <c r="A87" s="193" t="s">
        <v>413</v>
      </c>
      <c r="B87" s="193" t="s">
        <v>956</v>
      </c>
      <c r="C87" s="193" t="s">
        <v>955</v>
      </c>
      <c r="D87" s="192">
        <v>86.47</v>
      </c>
      <c r="E87" s="192">
        <v>87.06</v>
      </c>
      <c r="F87" s="192">
        <v>-6.7769354468182859E-3</v>
      </c>
    </row>
    <row r="88" spans="1:6" ht="30" customHeight="1" x14ac:dyDescent="0.25">
      <c r="A88" s="193" t="s">
        <v>415</v>
      </c>
      <c r="B88" s="193" t="s">
        <v>956</v>
      </c>
      <c r="C88" s="193" t="s">
        <v>955</v>
      </c>
      <c r="D88" s="192">
        <v>15.75</v>
      </c>
      <c r="E88" s="192">
        <v>15.65</v>
      </c>
      <c r="F88" s="192">
        <v>6.3897763578274758E-3</v>
      </c>
    </row>
    <row r="89" spans="1:6" ht="30" customHeight="1" x14ac:dyDescent="0.25">
      <c r="A89" s="193" t="s">
        <v>417</v>
      </c>
      <c r="B89" s="193" t="s">
        <v>956</v>
      </c>
      <c r="C89" s="193" t="s">
        <v>955</v>
      </c>
      <c r="D89" s="192">
        <v>110.64</v>
      </c>
      <c r="E89" s="192">
        <v>109.57</v>
      </c>
      <c r="F89" s="192">
        <v>9.7654467463721816E-3</v>
      </c>
    </row>
    <row r="90" spans="1:6" ht="30" customHeight="1" x14ac:dyDescent="0.25">
      <c r="A90" s="193" t="s">
        <v>419</v>
      </c>
      <c r="B90" s="193" t="s">
        <v>956</v>
      </c>
      <c r="C90" s="193" t="s">
        <v>955</v>
      </c>
      <c r="D90" s="192">
        <v>76.52</v>
      </c>
      <c r="E90" s="192">
        <v>76.709999999999994</v>
      </c>
      <c r="F90" s="192">
        <v>-2.4768609047060358E-3</v>
      </c>
    </row>
    <row r="91" spans="1:6" ht="30" customHeight="1" x14ac:dyDescent="0.25">
      <c r="A91" s="193" t="s">
        <v>421</v>
      </c>
      <c r="B91" s="193" t="s">
        <v>956</v>
      </c>
      <c r="C91" s="193" t="s">
        <v>955</v>
      </c>
      <c r="D91" s="192">
        <v>27.9</v>
      </c>
      <c r="E91" s="192">
        <v>28.01</v>
      </c>
      <c r="F91" s="192">
        <v>-3.9271688682613352E-3</v>
      </c>
    </row>
    <row r="92" spans="1:6" ht="30" customHeight="1" x14ac:dyDescent="0.25">
      <c r="A92" s="193" t="s">
        <v>423</v>
      </c>
      <c r="B92" s="193" t="s">
        <v>956</v>
      </c>
      <c r="C92" s="193" t="s">
        <v>955</v>
      </c>
      <c r="D92" s="192">
        <v>96.77</v>
      </c>
      <c r="E92" s="192">
        <v>96.866500000000002</v>
      </c>
      <c r="F92" s="192">
        <v>-9.9621644221686541E-4</v>
      </c>
    </row>
    <row r="93" spans="1:6" ht="30" customHeight="1" x14ac:dyDescent="0.25">
      <c r="A93" s="193" t="s">
        <v>425</v>
      </c>
      <c r="B93" s="193" t="s">
        <v>956</v>
      </c>
      <c r="C93" s="193" t="s">
        <v>955</v>
      </c>
      <c r="D93" s="192">
        <v>160.47999999999999</v>
      </c>
      <c r="E93" s="192">
        <v>156.19999999999999</v>
      </c>
      <c r="F93" s="192">
        <v>2.7400768245838668E-2</v>
      </c>
    </row>
    <row r="94" spans="1:6" ht="30" customHeight="1" x14ac:dyDescent="0.25">
      <c r="A94" s="193" t="s">
        <v>427</v>
      </c>
      <c r="B94" s="193" t="s">
        <v>956</v>
      </c>
      <c r="C94" s="193" t="s">
        <v>955</v>
      </c>
      <c r="D94" s="192">
        <v>92.58</v>
      </c>
      <c r="E94" s="192">
        <v>91.33</v>
      </c>
      <c r="F94" s="192">
        <v>1.3686630898937917E-2</v>
      </c>
    </row>
    <row r="95" spans="1:6" ht="30" customHeight="1" x14ac:dyDescent="0.25">
      <c r="A95" s="193" t="s">
        <v>247</v>
      </c>
      <c r="B95" s="193" t="s">
        <v>959</v>
      </c>
      <c r="C95" s="193" t="s">
        <v>955</v>
      </c>
      <c r="D95" s="192">
        <v>347.9</v>
      </c>
      <c r="E95" s="192">
        <v>346.02</v>
      </c>
      <c r="F95" s="192">
        <v>5.4332119530662963E-3</v>
      </c>
    </row>
    <row r="96" spans="1:6" ht="30" customHeight="1" x14ac:dyDescent="0.25">
      <c r="A96" s="193" t="s">
        <v>430</v>
      </c>
      <c r="B96" s="193" t="s">
        <v>956</v>
      </c>
      <c r="C96" s="193" t="s">
        <v>955</v>
      </c>
      <c r="D96" s="192">
        <v>31.55</v>
      </c>
      <c r="E96" s="192">
        <v>31.63</v>
      </c>
      <c r="F96" s="192">
        <v>-2.5292443882390138E-3</v>
      </c>
    </row>
    <row r="97" spans="1:6" ht="30" customHeight="1" x14ac:dyDescent="0.25">
      <c r="A97" s="193" t="s">
        <v>432</v>
      </c>
      <c r="B97" s="193" t="s">
        <v>956</v>
      </c>
      <c r="C97" s="193" t="s">
        <v>955</v>
      </c>
      <c r="D97" s="192">
        <v>24.95</v>
      </c>
      <c r="E97" s="192">
        <v>24.67</v>
      </c>
      <c r="F97" s="192">
        <v>1.1349817592217268E-2</v>
      </c>
    </row>
    <row r="98" spans="1:6" ht="30" customHeight="1" x14ac:dyDescent="0.25">
      <c r="A98" s="193" t="s">
        <v>890</v>
      </c>
      <c r="B98" s="193" t="s">
        <v>957</v>
      </c>
      <c r="C98" s="193" t="s">
        <v>958</v>
      </c>
      <c r="D98" s="192">
        <v>0.46492243</v>
      </c>
      <c r="E98" s="192">
        <v>0.45157461999999998</v>
      </c>
      <c r="F98" s="192">
        <v>2.9558370663081108E-2</v>
      </c>
    </row>
    <row r="99" spans="1:6" ht="30" customHeight="1" x14ac:dyDescent="0.25">
      <c r="A99" s="193" t="s">
        <v>434</v>
      </c>
      <c r="B99" s="193" t="s">
        <v>956</v>
      </c>
      <c r="C99" s="193" t="s">
        <v>955</v>
      </c>
      <c r="D99" s="192">
        <v>3.27</v>
      </c>
      <c r="E99" s="192">
        <v>3.25</v>
      </c>
      <c r="F99" s="192">
        <v>6.1538461538461538E-3</v>
      </c>
    </row>
    <row r="100" spans="1:6" ht="30" customHeight="1" x14ac:dyDescent="0.25">
      <c r="A100" s="193" t="s">
        <v>436</v>
      </c>
      <c r="B100" s="193" t="s">
        <v>956</v>
      </c>
      <c r="C100" s="193" t="s">
        <v>955</v>
      </c>
      <c r="D100" s="192">
        <v>7.5</v>
      </c>
      <c r="E100" s="192">
        <v>7.53</v>
      </c>
      <c r="F100" s="192">
        <v>-3.9840637450199202E-3</v>
      </c>
    </row>
    <row r="101" spans="1:6" ht="30" customHeight="1" x14ac:dyDescent="0.25">
      <c r="A101" s="193" t="s">
        <v>438</v>
      </c>
      <c r="B101" s="193" t="s">
        <v>956</v>
      </c>
      <c r="C101" s="193" t="s">
        <v>955</v>
      </c>
      <c r="D101" s="192">
        <v>18.14</v>
      </c>
      <c r="E101" s="192">
        <v>18.02</v>
      </c>
      <c r="F101" s="192">
        <v>6.6592674805771362E-3</v>
      </c>
    </row>
    <row r="102" spans="1:6" ht="30" customHeight="1" x14ac:dyDescent="0.25">
      <c r="A102" s="193" t="s">
        <v>248</v>
      </c>
      <c r="B102" s="193" t="s">
        <v>959</v>
      </c>
      <c r="C102" s="193" t="s">
        <v>955</v>
      </c>
      <c r="D102" s="192">
        <v>55.99</v>
      </c>
      <c r="E102" s="192">
        <v>55.49</v>
      </c>
      <c r="F102" s="192">
        <v>9.0106325464047576E-3</v>
      </c>
    </row>
    <row r="103" spans="1:6" ht="30" customHeight="1" x14ac:dyDescent="0.25">
      <c r="A103" s="193" t="s">
        <v>441</v>
      </c>
      <c r="B103" s="193" t="s">
        <v>956</v>
      </c>
      <c r="C103" s="193" t="s">
        <v>955</v>
      </c>
      <c r="D103" s="192">
        <v>98.21</v>
      </c>
      <c r="E103" s="192">
        <v>97.5</v>
      </c>
      <c r="F103" s="192">
        <v>7.282051282051282E-3</v>
      </c>
    </row>
    <row r="104" spans="1:6" ht="30" customHeight="1" x14ac:dyDescent="0.25">
      <c r="A104" s="193" t="s">
        <v>443</v>
      </c>
      <c r="B104" s="193" t="s">
        <v>956</v>
      </c>
      <c r="C104" s="193" t="s">
        <v>955</v>
      </c>
      <c r="D104" s="192">
        <v>39.06</v>
      </c>
      <c r="E104" s="192">
        <v>38.630000000000003</v>
      </c>
      <c r="F104" s="192">
        <v>1.1131245146259384E-2</v>
      </c>
    </row>
    <row r="105" spans="1:6" ht="30" customHeight="1" x14ac:dyDescent="0.25">
      <c r="A105" s="193" t="s">
        <v>445</v>
      </c>
      <c r="B105" s="193" t="s">
        <v>956</v>
      </c>
      <c r="C105" s="193" t="s">
        <v>955</v>
      </c>
      <c r="D105" s="192">
        <v>134.69999999999999</v>
      </c>
      <c r="E105" s="192">
        <v>134.13</v>
      </c>
      <c r="F105" s="192">
        <v>4.2496085886826211E-3</v>
      </c>
    </row>
    <row r="106" spans="1:6" ht="30" customHeight="1" x14ac:dyDescent="0.25">
      <c r="A106" s="193" t="s">
        <v>447</v>
      </c>
      <c r="B106" s="193" t="s">
        <v>956</v>
      </c>
      <c r="C106" s="193" t="s">
        <v>955</v>
      </c>
      <c r="D106" s="192">
        <v>82.63</v>
      </c>
      <c r="E106" s="192">
        <v>82.46</v>
      </c>
      <c r="F106" s="192">
        <v>2.0616056269706523E-3</v>
      </c>
    </row>
    <row r="107" spans="1:6" ht="30" customHeight="1" x14ac:dyDescent="0.25">
      <c r="A107" s="193" t="s">
        <v>449</v>
      </c>
      <c r="B107" s="193" t="s">
        <v>956</v>
      </c>
      <c r="C107" s="193" t="s">
        <v>955</v>
      </c>
      <c r="D107" s="192">
        <v>36.549999999999997</v>
      </c>
      <c r="E107" s="192">
        <v>36.880000000000003</v>
      </c>
      <c r="F107" s="192">
        <v>-8.9479392624728857E-3</v>
      </c>
    </row>
    <row r="108" spans="1:6" ht="30" customHeight="1" x14ac:dyDescent="0.25">
      <c r="A108" s="193" t="s">
        <v>891</v>
      </c>
      <c r="B108" s="193" t="s">
        <v>957</v>
      </c>
      <c r="C108" s="193" t="s">
        <v>958</v>
      </c>
      <c r="D108" s="192">
        <v>7.4172060000000002</v>
      </c>
      <c r="E108" s="192">
        <v>7.2550140000000001</v>
      </c>
      <c r="F108" s="192">
        <v>2.2355849347775208E-2</v>
      </c>
    </row>
    <row r="109" spans="1:6" ht="30" customHeight="1" x14ac:dyDescent="0.25">
      <c r="A109" s="193" t="s">
        <v>451</v>
      </c>
      <c r="B109" s="193" t="s">
        <v>956</v>
      </c>
      <c r="C109" s="193" t="s">
        <v>955</v>
      </c>
      <c r="D109" s="192">
        <v>24.44</v>
      </c>
      <c r="E109" s="192">
        <v>24.21</v>
      </c>
      <c r="F109" s="192">
        <v>9.5002065262288302E-3</v>
      </c>
    </row>
    <row r="110" spans="1:6" ht="30" customHeight="1" x14ac:dyDescent="0.25">
      <c r="A110" s="193" t="s">
        <v>453</v>
      </c>
      <c r="B110" s="193" t="s">
        <v>956</v>
      </c>
      <c r="C110" s="193" t="s">
        <v>955</v>
      </c>
      <c r="D110" s="192">
        <v>10.78</v>
      </c>
      <c r="E110" s="192">
        <v>10.49</v>
      </c>
      <c r="F110" s="192">
        <v>2.7645376549094377E-2</v>
      </c>
    </row>
    <row r="111" spans="1:6" ht="30" customHeight="1" x14ac:dyDescent="0.25">
      <c r="A111" s="193" t="s">
        <v>892</v>
      </c>
      <c r="B111" s="193" t="s">
        <v>957</v>
      </c>
      <c r="C111" s="193" t="s">
        <v>958</v>
      </c>
      <c r="D111" s="192">
        <v>3336.6637999999998</v>
      </c>
      <c r="E111" s="192">
        <v>3249.5875999999998</v>
      </c>
      <c r="F111" s="192">
        <v>2.679607713914221E-2</v>
      </c>
    </row>
    <row r="112" spans="1:6" ht="30" customHeight="1" x14ac:dyDescent="0.25">
      <c r="A112" s="193" t="s">
        <v>455</v>
      </c>
      <c r="B112" s="193" t="s">
        <v>956</v>
      </c>
      <c r="C112" s="193" t="s">
        <v>955</v>
      </c>
      <c r="D112" s="192">
        <v>22.59</v>
      </c>
      <c r="E112" s="192">
        <v>22.08</v>
      </c>
      <c r="F112" s="192">
        <v>2.309782608695652E-2</v>
      </c>
    </row>
    <row r="113" spans="1:6" ht="30" customHeight="1" x14ac:dyDescent="0.25">
      <c r="A113" s="193" t="s">
        <v>457</v>
      </c>
      <c r="B113" s="193" t="s">
        <v>956</v>
      </c>
      <c r="C113" s="193" t="s">
        <v>955</v>
      </c>
      <c r="D113" s="192">
        <v>171.42</v>
      </c>
      <c r="E113" s="192">
        <v>170.75</v>
      </c>
      <c r="F113" s="192">
        <v>3.9238653001464133E-3</v>
      </c>
    </row>
    <row r="114" spans="1:6" ht="30" customHeight="1" x14ac:dyDescent="0.25">
      <c r="A114" s="193" t="s">
        <v>459</v>
      </c>
      <c r="B114" s="193" t="s">
        <v>956</v>
      </c>
      <c r="C114" s="193" t="s">
        <v>955</v>
      </c>
      <c r="D114" s="192">
        <v>5.29</v>
      </c>
      <c r="E114" s="192">
        <v>5.37</v>
      </c>
      <c r="F114" s="192">
        <v>-1.4897579143389199E-2</v>
      </c>
    </row>
    <row r="115" spans="1:6" ht="30" customHeight="1" x14ac:dyDescent="0.25">
      <c r="A115" s="193" t="s">
        <v>461</v>
      </c>
      <c r="B115" s="193" t="s">
        <v>956</v>
      </c>
      <c r="C115" s="193" t="s">
        <v>955</v>
      </c>
      <c r="D115" s="192">
        <v>7.44</v>
      </c>
      <c r="E115" s="192">
        <v>7.5</v>
      </c>
      <c r="F115" s="192">
        <v>-8.0000000000000002E-3</v>
      </c>
    </row>
    <row r="116" spans="1:6" ht="30" customHeight="1" x14ac:dyDescent="0.25">
      <c r="A116" s="193" t="s">
        <v>463</v>
      </c>
      <c r="B116" s="193" t="s">
        <v>956</v>
      </c>
      <c r="C116" s="193" t="s">
        <v>955</v>
      </c>
      <c r="D116" s="192">
        <v>15.97</v>
      </c>
      <c r="E116" s="192">
        <v>15.99</v>
      </c>
      <c r="F116" s="192">
        <v>-1.2507817385866166E-3</v>
      </c>
    </row>
    <row r="117" spans="1:6" ht="30" customHeight="1" x14ac:dyDescent="0.25">
      <c r="A117" s="193" t="s">
        <v>465</v>
      </c>
      <c r="B117" s="193" t="s">
        <v>956</v>
      </c>
      <c r="C117" s="193" t="s">
        <v>955</v>
      </c>
      <c r="D117" s="192">
        <v>23.74</v>
      </c>
      <c r="E117" s="192">
        <v>23.89</v>
      </c>
      <c r="F117" s="192">
        <v>-6.2787777312683134E-3</v>
      </c>
    </row>
    <row r="118" spans="1:6" ht="30" customHeight="1" x14ac:dyDescent="0.25">
      <c r="A118" s="193" t="s">
        <v>467</v>
      </c>
      <c r="B118" s="193" t="s">
        <v>956</v>
      </c>
      <c r="C118" s="193" t="s">
        <v>955</v>
      </c>
      <c r="D118" s="192">
        <v>62.07</v>
      </c>
      <c r="E118" s="192">
        <v>62.37</v>
      </c>
      <c r="F118" s="192">
        <v>-4.8100048100048103E-3</v>
      </c>
    </row>
    <row r="119" spans="1:6" ht="30" customHeight="1" x14ac:dyDescent="0.25">
      <c r="A119" s="193" t="s">
        <v>469</v>
      </c>
      <c r="B119" s="193" t="s">
        <v>956</v>
      </c>
      <c r="C119" s="193" t="s">
        <v>955</v>
      </c>
      <c r="D119" s="192">
        <v>67.959999999999994</v>
      </c>
      <c r="E119" s="192">
        <v>68.069999999999993</v>
      </c>
      <c r="F119" s="192">
        <v>-1.6159835463493463E-3</v>
      </c>
    </row>
    <row r="120" spans="1:6" ht="30" customHeight="1" x14ac:dyDescent="0.25">
      <c r="A120" s="193" t="s">
        <v>471</v>
      </c>
      <c r="B120" s="193" t="s">
        <v>956</v>
      </c>
      <c r="C120" s="193" t="s">
        <v>955</v>
      </c>
      <c r="D120" s="192">
        <v>14.15</v>
      </c>
      <c r="E120" s="192">
        <v>15.21</v>
      </c>
      <c r="F120" s="192">
        <v>-6.9690992767915849E-2</v>
      </c>
    </row>
    <row r="121" spans="1:6" ht="30" customHeight="1" x14ac:dyDescent="0.25">
      <c r="A121" s="193" t="s">
        <v>473</v>
      </c>
      <c r="B121" s="193" t="s">
        <v>956</v>
      </c>
      <c r="C121" s="193" t="s">
        <v>955</v>
      </c>
      <c r="D121" s="192">
        <v>12.81</v>
      </c>
      <c r="E121" s="192">
        <v>12.89</v>
      </c>
      <c r="F121" s="192">
        <v>-6.2063615205585725E-3</v>
      </c>
    </row>
    <row r="122" spans="1:6" ht="30" customHeight="1" x14ac:dyDescent="0.25">
      <c r="A122" s="193" t="s">
        <v>475</v>
      </c>
      <c r="B122" s="193" t="s">
        <v>956</v>
      </c>
      <c r="C122" s="193" t="s">
        <v>955</v>
      </c>
      <c r="D122" s="192">
        <v>27.62</v>
      </c>
      <c r="E122" s="192">
        <v>27.67</v>
      </c>
      <c r="F122" s="192">
        <v>-1.8070112034694614E-3</v>
      </c>
    </row>
    <row r="123" spans="1:6" ht="30" customHeight="1" x14ac:dyDescent="0.25">
      <c r="A123" s="193" t="s">
        <v>231</v>
      </c>
      <c r="B123" s="193" t="s">
        <v>959</v>
      </c>
      <c r="C123" s="193" t="s">
        <v>955</v>
      </c>
      <c r="D123" s="192">
        <v>38.68</v>
      </c>
      <c r="E123" s="192">
        <v>38.17</v>
      </c>
      <c r="F123" s="192">
        <v>1.3361278490961487E-2</v>
      </c>
    </row>
    <row r="124" spans="1:6" ht="30" customHeight="1" x14ac:dyDescent="0.25">
      <c r="A124" s="193" t="s">
        <v>478</v>
      </c>
      <c r="B124" s="193" t="s">
        <v>956</v>
      </c>
      <c r="C124" s="193" t="s">
        <v>955</v>
      </c>
      <c r="D124" s="192">
        <v>28.21</v>
      </c>
      <c r="E124" s="192">
        <v>28.85</v>
      </c>
      <c r="F124" s="192">
        <v>-2.2183708838821491E-2</v>
      </c>
    </row>
    <row r="125" spans="1:6" ht="30" customHeight="1" x14ac:dyDescent="0.25">
      <c r="A125" s="193" t="s">
        <v>480</v>
      </c>
      <c r="B125" s="193" t="s">
        <v>956</v>
      </c>
      <c r="C125" s="193" t="s">
        <v>955</v>
      </c>
      <c r="D125" s="192">
        <v>31.44</v>
      </c>
      <c r="E125" s="192">
        <v>32.14</v>
      </c>
      <c r="F125" s="192">
        <v>-2.1779713752333542E-2</v>
      </c>
    </row>
    <row r="126" spans="1:6" ht="30" customHeight="1" x14ac:dyDescent="0.25">
      <c r="A126" s="193" t="s">
        <v>482</v>
      </c>
      <c r="B126" s="193" t="s">
        <v>956</v>
      </c>
      <c r="C126" s="193" t="s">
        <v>955</v>
      </c>
      <c r="D126" s="192">
        <v>67.430000000000007</v>
      </c>
      <c r="E126" s="192">
        <v>66.48</v>
      </c>
      <c r="F126" s="192">
        <v>1.4290012033694344E-2</v>
      </c>
    </row>
    <row r="127" spans="1:6" ht="30" customHeight="1" x14ac:dyDescent="0.25">
      <c r="A127" s="193" t="s">
        <v>484</v>
      </c>
      <c r="B127" s="193" t="s">
        <v>956</v>
      </c>
      <c r="C127" s="193" t="s">
        <v>955</v>
      </c>
      <c r="D127" s="192">
        <v>64.03</v>
      </c>
      <c r="E127" s="192">
        <v>63.8</v>
      </c>
      <c r="F127" s="192">
        <v>3.6050156739811912E-3</v>
      </c>
    </row>
    <row r="128" spans="1:6" ht="30" customHeight="1" x14ac:dyDescent="0.25">
      <c r="A128" s="193" t="s">
        <v>249</v>
      </c>
      <c r="B128" s="193" t="s">
        <v>959</v>
      </c>
      <c r="C128" s="193" t="s">
        <v>955</v>
      </c>
      <c r="D128" s="192">
        <v>177.16</v>
      </c>
      <c r="E128" s="192">
        <v>175.27</v>
      </c>
      <c r="F128" s="192">
        <v>1.0783362811662008E-2</v>
      </c>
    </row>
    <row r="129" spans="1:6" ht="30" customHeight="1" x14ac:dyDescent="0.25">
      <c r="A129" s="193" t="s">
        <v>487</v>
      </c>
      <c r="B129" s="193" t="s">
        <v>956</v>
      </c>
      <c r="C129" s="193" t="s">
        <v>955</v>
      </c>
      <c r="D129" s="192">
        <v>63.37</v>
      </c>
      <c r="E129" s="192">
        <v>63.46</v>
      </c>
      <c r="F129" s="192">
        <v>-1.4182161991805862E-3</v>
      </c>
    </row>
    <row r="130" spans="1:6" ht="30" customHeight="1" x14ac:dyDescent="0.25">
      <c r="A130" s="193" t="s">
        <v>219</v>
      </c>
      <c r="B130" s="193" t="s">
        <v>956</v>
      </c>
      <c r="C130" s="193" t="s">
        <v>955</v>
      </c>
      <c r="D130" s="192">
        <v>248.36</v>
      </c>
      <c r="E130" s="192">
        <v>258.18</v>
      </c>
      <c r="F130" s="192">
        <v>-3.8035479123092415E-2</v>
      </c>
    </row>
    <row r="131" spans="1:6" ht="30" customHeight="1" x14ac:dyDescent="0.25">
      <c r="A131" s="193" t="s">
        <v>489</v>
      </c>
      <c r="B131" s="193" t="s">
        <v>956</v>
      </c>
      <c r="C131" s="193" t="s">
        <v>955</v>
      </c>
      <c r="D131" s="192">
        <v>15.91</v>
      </c>
      <c r="E131" s="192">
        <v>15.54</v>
      </c>
      <c r="F131" s="192">
        <v>2.3809523809523808E-2</v>
      </c>
    </row>
    <row r="132" spans="1:6" ht="30" customHeight="1" x14ac:dyDescent="0.25">
      <c r="A132" s="193" t="s">
        <v>491</v>
      </c>
      <c r="B132" s="193" t="s">
        <v>956</v>
      </c>
      <c r="C132" s="193" t="s">
        <v>955</v>
      </c>
      <c r="D132" s="192">
        <v>11.04</v>
      </c>
      <c r="E132" s="192">
        <v>11.13</v>
      </c>
      <c r="F132" s="192">
        <v>-8.0862533692722376E-3</v>
      </c>
    </row>
    <row r="133" spans="1:6" ht="30" customHeight="1" x14ac:dyDescent="0.25">
      <c r="A133" s="193" t="s">
        <v>493</v>
      </c>
      <c r="B133" s="193" t="s">
        <v>956</v>
      </c>
      <c r="C133" s="193" t="s">
        <v>955</v>
      </c>
      <c r="D133" s="192">
        <v>16.88</v>
      </c>
      <c r="E133" s="192">
        <v>16.760000000000002</v>
      </c>
      <c r="F133" s="192">
        <v>7.1599045346062056E-3</v>
      </c>
    </row>
    <row r="134" spans="1:6" ht="30" customHeight="1" x14ac:dyDescent="0.25">
      <c r="A134" s="193" t="s">
        <v>495</v>
      </c>
      <c r="B134" s="193" t="s">
        <v>956</v>
      </c>
      <c r="C134" s="193" t="s">
        <v>955</v>
      </c>
      <c r="D134" s="192">
        <v>60.25</v>
      </c>
      <c r="E134" s="192">
        <v>58.84</v>
      </c>
      <c r="F134" s="192">
        <v>2.3963290278721957E-2</v>
      </c>
    </row>
    <row r="135" spans="1:6" ht="30" customHeight="1" x14ac:dyDescent="0.25">
      <c r="A135" s="193" t="s">
        <v>497</v>
      </c>
      <c r="B135" s="193" t="s">
        <v>956</v>
      </c>
      <c r="C135" s="193" t="s">
        <v>955</v>
      </c>
      <c r="D135" s="192">
        <v>38.9</v>
      </c>
      <c r="E135" s="192">
        <v>38.71</v>
      </c>
      <c r="F135" s="192">
        <v>4.9082924308964096E-3</v>
      </c>
    </row>
    <row r="136" spans="1:6" ht="30" customHeight="1" x14ac:dyDescent="0.25">
      <c r="A136" s="193" t="s">
        <v>499</v>
      </c>
      <c r="B136" s="193" t="s">
        <v>956</v>
      </c>
      <c r="C136" s="193" t="s">
        <v>955</v>
      </c>
      <c r="D136" s="192">
        <v>23.51</v>
      </c>
      <c r="E136" s="192">
        <v>23.5</v>
      </c>
      <c r="F136" s="192">
        <v>4.2553191489361702E-4</v>
      </c>
    </row>
    <row r="137" spans="1:6" ht="30" customHeight="1" x14ac:dyDescent="0.25">
      <c r="A137" s="193" t="s">
        <v>501</v>
      </c>
      <c r="B137" s="193" t="s">
        <v>956</v>
      </c>
      <c r="C137" s="193" t="s">
        <v>955</v>
      </c>
      <c r="D137" s="192">
        <v>104.28</v>
      </c>
      <c r="E137" s="192">
        <v>101.35</v>
      </c>
      <c r="F137" s="192">
        <v>2.8909718796250615E-2</v>
      </c>
    </row>
    <row r="138" spans="1:6" ht="30" customHeight="1" x14ac:dyDescent="0.25">
      <c r="A138" s="193" t="s">
        <v>232</v>
      </c>
      <c r="B138" s="193" t="s">
        <v>956</v>
      </c>
      <c r="C138" s="193" t="s">
        <v>958</v>
      </c>
      <c r="D138" s="192">
        <v>0.77</v>
      </c>
      <c r="E138" s="192">
        <v>0.79</v>
      </c>
      <c r="F138" s="192">
        <v>-2.5316455696202531E-2</v>
      </c>
    </row>
    <row r="139" spans="1:6" ht="30" customHeight="1" x14ac:dyDescent="0.25">
      <c r="A139" s="193" t="s">
        <v>503</v>
      </c>
      <c r="B139" s="193" t="s">
        <v>956</v>
      </c>
      <c r="C139" s="193" t="s">
        <v>955</v>
      </c>
      <c r="D139" s="192">
        <v>19.36</v>
      </c>
      <c r="E139" s="192">
        <v>19.5</v>
      </c>
      <c r="F139" s="192">
        <v>-7.1794871794871795E-3</v>
      </c>
    </row>
    <row r="140" spans="1:6" ht="30" customHeight="1" x14ac:dyDescent="0.25">
      <c r="A140" s="193" t="s">
        <v>505</v>
      </c>
      <c r="B140" s="193" t="s">
        <v>956</v>
      </c>
      <c r="C140" s="193" t="s">
        <v>955</v>
      </c>
      <c r="D140" s="192">
        <v>19.34</v>
      </c>
      <c r="E140" s="192">
        <v>19.579999999999998</v>
      </c>
      <c r="F140" s="192">
        <v>-1.2257405515832482E-2</v>
      </c>
    </row>
    <row r="141" spans="1:6" ht="30" customHeight="1" x14ac:dyDescent="0.25">
      <c r="A141" s="193" t="s">
        <v>507</v>
      </c>
      <c r="B141" s="193" t="s">
        <v>956</v>
      </c>
      <c r="C141" s="193" t="s">
        <v>955</v>
      </c>
      <c r="D141" s="192">
        <v>35.96</v>
      </c>
      <c r="E141" s="192">
        <v>36.29</v>
      </c>
      <c r="F141" s="192">
        <v>-9.0934141636814549E-3</v>
      </c>
    </row>
    <row r="142" spans="1:6" ht="30" customHeight="1" x14ac:dyDescent="0.25">
      <c r="A142" s="193" t="s">
        <v>233</v>
      </c>
      <c r="B142" s="193" t="s">
        <v>959</v>
      </c>
      <c r="C142" s="193" t="s">
        <v>958</v>
      </c>
      <c r="D142" s="192">
        <v>32.71</v>
      </c>
      <c r="E142" s="192">
        <v>32.299999999999997</v>
      </c>
      <c r="F142" s="192">
        <v>1.2693498452012383E-2</v>
      </c>
    </row>
    <row r="143" spans="1:6" ht="30" customHeight="1" x14ac:dyDescent="0.25">
      <c r="A143" s="193" t="s">
        <v>509</v>
      </c>
      <c r="B143" s="193" t="s">
        <v>956</v>
      </c>
      <c r="C143" s="193" t="s">
        <v>955</v>
      </c>
      <c r="D143" s="192">
        <v>35.729999999999997</v>
      </c>
      <c r="E143" s="192">
        <v>35</v>
      </c>
      <c r="F143" s="192">
        <v>2.0857142857142859E-2</v>
      </c>
    </row>
    <row r="144" spans="1:6" ht="30" customHeight="1" x14ac:dyDescent="0.25">
      <c r="A144" s="193" t="s">
        <v>511</v>
      </c>
      <c r="B144" s="193" t="s">
        <v>956</v>
      </c>
      <c r="C144" s="193" t="s">
        <v>955</v>
      </c>
      <c r="D144" s="192">
        <v>41.15</v>
      </c>
      <c r="E144" s="192">
        <v>37.479999999999997</v>
      </c>
      <c r="F144" s="192">
        <v>9.7918890074706513E-2</v>
      </c>
    </row>
    <row r="145" spans="1:6" ht="30" customHeight="1" x14ac:dyDescent="0.25">
      <c r="A145" s="193" t="s">
        <v>513</v>
      </c>
      <c r="B145" s="193" t="s">
        <v>956</v>
      </c>
      <c r="C145" s="193" t="s">
        <v>955</v>
      </c>
      <c r="D145" s="192">
        <v>37.1</v>
      </c>
      <c r="E145" s="192">
        <v>37.020000000000003</v>
      </c>
      <c r="F145" s="192">
        <v>2.1609940572663426E-3</v>
      </c>
    </row>
    <row r="146" spans="1:6" ht="30" customHeight="1" x14ac:dyDescent="0.25">
      <c r="A146" s="193" t="s">
        <v>515</v>
      </c>
      <c r="B146" s="193" t="s">
        <v>956</v>
      </c>
      <c r="C146" s="193" t="s">
        <v>955</v>
      </c>
      <c r="D146" s="192">
        <v>30.63</v>
      </c>
      <c r="E146" s="192">
        <v>29.93</v>
      </c>
      <c r="F146" s="192">
        <v>2.3387905111927832E-2</v>
      </c>
    </row>
    <row r="147" spans="1:6" ht="30" customHeight="1" x14ac:dyDescent="0.25">
      <c r="A147" s="193" t="s">
        <v>227</v>
      </c>
      <c r="B147" s="193" t="s">
        <v>959</v>
      </c>
      <c r="C147" s="193" t="s">
        <v>958</v>
      </c>
      <c r="D147" s="192">
        <v>8.31</v>
      </c>
      <c r="E147" s="192">
        <v>8.4649999999999999</v>
      </c>
      <c r="F147" s="192">
        <v>-1.831069108092144E-2</v>
      </c>
    </row>
    <row r="148" spans="1:6" ht="30" customHeight="1" x14ac:dyDescent="0.25">
      <c r="A148" s="193" t="s">
        <v>935</v>
      </c>
      <c r="B148" s="193" t="s">
        <v>959</v>
      </c>
      <c r="C148" s="193" t="s">
        <v>958</v>
      </c>
      <c r="D148" s="192">
        <v>51.15</v>
      </c>
      <c r="E148" s="192">
        <v>50.27</v>
      </c>
      <c r="F148" s="192">
        <v>1.7505470459518599E-2</v>
      </c>
    </row>
    <row r="149" spans="1:6" ht="30" customHeight="1" x14ac:dyDescent="0.25">
      <c r="A149" s="193" t="s">
        <v>945</v>
      </c>
      <c r="B149" s="193" t="s">
        <v>956</v>
      </c>
      <c r="C149" s="193" t="s">
        <v>955</v>
      </c>
      <c r="D149" s="192">
        <v>5.96</v>
      </c>
      <c r="E149" s="192">
        <v>6.22</v>
      </c>
      <c r="F149" s="192">
        <v>-4.1800643086816719E-2</v>
      </c>
    </row>
    <row r="150" spans="1:6" ht="30" customHeight="1" x14ac:dyDescent="0.25">
      <c r="A150" s="193" t="s">
        <v>520</v>
      </c>
      <c r="B150" s="193" t="s">
        <v>956</v>
      </c>
      <c r="C150" s="193" t="s">
        <v>955</v>
      </c>
      <c r="D150" s="192">
        <v>28.25</v>
      </c>
      <c r="E150" s="192">
        <v>28.16</v>
      </c>
      <c r="F150" s="192">
        <v>3.1960227272727275E-3</v>
      </c>
    </row>
    <row r="151" spans="1:6" ht="30" customHeight="1" x14ac:dyDescent="0.25">
      <c r="A151" s="193" t="s">
        <v>250</v>
      </c>
      <c r="B151" s="193" t="s">
        <v>959</v>
      </c>
      <c r="C151" s="193" t="s">
        <v>955</v>
      </c>
      <c r="D151" s="192">
        <v>36.04</v>
      </c>
      <c r="E151" s="192">
        <v>35.64</v>
      </c>
      <c r="F151" s="192">
        <v>1.1223344556677889E-2</v>
      </c>
    </row>
    <row r="152" spans="1:6" ht="30" customHeight="1" x14ac:dyDescent="0.25">
      <c r="A152" s="193" t="s">
        <v>523</v>
      </c>
      <c r="B152" s="193" t="s">
        <v>956</v>
      </c>
      <c r="C152" s="193" t="s">
        <v>955</v>
      </c>
      <c r="D152" s="192">
        <v>18.010000000000002</v>
      </c>
      <c r="E152" s="192">
        <v>17.920000000000002</v>
      </c>
      <c r="F152" s="192">
        <v>5.0223214285714289E-3</v>
      </c>
    </row>
    <row r="153" spans="1:6" ht="30" customHeight="1" x14ac:dyDescent="0.25">
      <c r="A153" s="193" t="s">
        <v>525</v>
      </c>
      <c r="B153" s="193" t="s">
        <v>956</v>
      </c>
      <c r="C153" s="193" t="s">
        <v>955</v>
      </c>
      <c r="D153" s="192">
        <v>143</v>
      </c>
      <c r="E153" s="192">
        <v>142.71</v>
      </c>
      <c r="F153" s="192">
        <v>2.0320930558475228E-3</v>
      </c>
    </row>
    <row r="154" spans="1:6" ht="30" customHeight="1" x14ac:dyDescent="0.25">
      <c r="A154" s="193" t="s">
        <v>234</v>
      </c>
      <c r="B154" s="193" t="s">
        <v>959</v>
      </c>
      <c r="C154" s="193" t="s">
        <v>955</v>
      </c>
      <c r="D154" s="192">
        <v>113.87</v>
      </c>
      <c r="E154" s="192">
        <v>113.46</v>
      </c>
      <c r="F154" s="192">
        <v>3.6136083201128151E-3</v>
      </c>
    </row>
    <row r="155" spans="1:6" ht="30" customHeight="1" x14ac:dyDescent="0.25">
      <c r="A155" s="193" t="s">
        <v>527</v>
      </c>
      <c r="B155" s="193" t="s">
        <v>956</v>
      </c>
      <c r="C155" s="193" t="s">
        <v>955</v>
      </c>
      <c r="D155" s="192">
        <v>418.12</v>
      </c>
      <c r="E155" s="192">
        <v>404.58</v>
      </c>
      <c r="F155" s="192">
        <v>3.3466805081813239E-2</v>
      </c>
    </row>
    <row r="156" spans="1:6" ht="30" customHeight="1" x14ac:dyDescent="0.25">
      <c r="A156" s="193" t="s">
        <v>529</v>
      </c>
      <c r="B156" s="193" t="s">
        <v>956</v>
      </c>
      <c r="C156" s="193" t="s">
        <v>955</v>
      </c>
      <c r="D156" s="192">
        <v>23.03</v>
      </c>
      <c r="E156" s="192">
        <v>23.06</v>
      </c>
      <c r="F156" s="192">
        <v>-1.3009540329575022E-3</v>
      </c>
    </row>
    <row r="157" spans="1:6" ht="30" customHeight="1" x14ac:dyDescent="0.25">
      <c r="A157" s="193" t="s">
        <v>530</v>
      </c>
      <c r="B157" s="193" t="s">
        <v>956</v>
      </c>
      <c r="C157" s="193" t="s">
        <v>955</v>
      </c>
      <c r="D157" s="192">
        <v>13.89</v>
      </c>
      <c r="E157" s="192">
        <v>14.09</v>
      </c>
      <c r="F157" s="192">
        <v>-1.4194464158977998E-2</v>
      </c>
    </row>
    <row r="158" spans="1:6" ht="30" customHeight="1" x14ac:dyDescent="0.25">
      <c r="A158" s="193" t="s">
        <v>532</v>
      </c>
      <c r="B158" s="193" t="s">
        <v>956</v>
      </c>
      <c r="C158" s="193" t="s">
        <v>955</v>
      </c>
      <c r="D158" s="192">
        <v>96.36</v>
      </c>
      <c r="E158" s="192">
        <v>96.56</v>
      </c>
      <c r="F158" s="192">
        <v>-2.0712510356255178E-3</v>
      </c>
    </row>
    <row r="159" spans="1:6" ht="30" customHeight="1" x14ac:dyDescent="0.25">
      <c r="A159" s="193" t="s">
        <v>235</v>
      </c>
      <c r="B159" s="193" t="s">
        <v>956</v>
      </c>
      <c r="C159" s="193" t="s">
        <v>958</v>
      </c>
      <c r="D159" s="192">
        <v>0.14499999999999999</v>
      </c>
      <c r="E159" s="192">
        <v>0.15</v>
      </c>
      <c r="F159" s="192">
        <v>-3.3333333333333333E-2</v>
      </c>
    </row>
    <row r="160" spans="1:6" ht="30" customHeight="1" x14ac:dyDescent="0.25">
      <c r="A160" s="193" t="s">
        <v>534</v>
      </c>
      <c r="B160" s="193" t="s">
        <v>956</v>
      </c>
      <c r="C160" s="193" t="s">
        <v>955</v>
      </c>
      <c r="D160" s="192">
        <v>85.84</v>
      </c>
      <c r="E160" s="192">
        <v>87.06</v>
      </c>
      <c r="F160" s="192">
        <v>-1.401332414426832E-2</v>
      </c>
    </row>
    <row r="161" spans="1:6" ht="30" customHeight="1" x14ac:dyDescent="0.25">
      <c r="A161" s="193" t="s">
        <v>251</v>
      </c>
      <c r="B161" s="193" t="s">
        <v>959</v>
      </c>
      <c r="C161" s="193" t="s">
        <v>955</v>
      </c>
      <c r="D161" s="192">
        <v>97.26</v>
      </c>
      <c r="E161" s="192">
        <v>96.41</v>
      </c>
      <c r="F161" s="192">
        <v>8.8165128098744942E-3</v>
      </c>
    </row>
    <row r="162" spans="1:6" ht="30" customHeight="1" x14ac:dyDescent="0.25">
      <c r="A162" s="193" t="s">
        <v>537</v>
      </c>
      <c r="B162" s="193" t="s">
        <v>956</v>
      </c>
      <c r="C162" s="193" t="s">
        <v>955</v>
      </c>
      <c r="D162" s="192">
        <v>8.2899999999999991</v>
      </c>
      <c r="E162" s="192">
        <v>8.14</v>
      </c>
      <c r="F162" s="192">
        <v>1.8427518427518427E-2</v>
      </c>
    </row>
    <row r="163" spans="1:6" ht="30" customHeight="1" x14ac:dyDescent="0.25">
      <c r="A163" s="193" t="s">
        <v>539</v>
      </c>
      <c r="B163" s="193" t="s">
        <v>956</v>
      </c>
      <c r="C163" s="193" t="s">
        <v>955</v>
      </c>
      <c r="D163" s="192">
        <v>29.27</v>
      </c>
      <c r="E163" s="192">
        <v>29.33</v>
      </c>
      <c r="F163" s="192">
        <v>-2.0456870098874871E-3</v>
      </c>
    </row>
    <row r="164" spans="1:6" ht="30" customHeight="1" x14ac:dyDescent="0.25">
      <c r="A164" s="193" t="s">
        <v>252</v>
      </c>
      <c r="B164" s="193" t="s">
        <v>959</v>
      </c>
      <c r="C164" s="193" t="s">
        <v>955</v>
      </c>
      <c r="D164" s="192">
        <v>170.39</v>
      </c>
      <c r="E164" s="192">
        <v>170.32</v>
      </c>
      <c r="F164" s="192">
        <v>4.1099107562235791E-4</v>
      </c>
    </row>
    <row r="165" spans="1:6" ht="30" customHeight="1" x14ac:dyDescent="0.25">
      <c r="A165" s="193" t="s">
        <v>542</v>
      </c>
      <c r="B165" s="193" t="s">
        <v>956</v>
      </c>
      <c r="C165" s="193" t="s">
        <v>955</v>
      </c>
      <c r="D165" s="192">
        <v>66.73</v>
      </c>
      <c r="E165" s="192">
        <v>66.599999999999994</v>
      </c>
      <c r="F165" s="192">
        <v>1.9519519519519519E-3</v>
      </c>
    </row>
    <row r="166" spans="1:6" ht="30" customHeight="1" x14ac:dyDescent="0.25">
      <c r="A166" s="193" t="s">
        <v>544</v>
      </c>
      <c r="B166" s="193" t="s">
        <v>956</v>
      </c>
      <c r="C166" s="193" t="s">
        <v>955</v>
      </c>
      <c r="D166" s="192">
        <v>41.21</v>
      </c>
      <c r="E166" s="192">
        <v>40.11</v>
      </c>
      <c r="F166" s="192">
        <v>2.7424582398404389E-2</v>
      </c>
    </row>
    <row r="167" spans="1:6" ht="30" customHeight="1" x14ac:dyDescent="0.25">
      <c r="A167" s="193" t="s">
        <v>546</v>
      </c>
      <c r="B167" s="193" t="s">
        <v>956</v>
      </c>
      <c r="C167" s="193" t="s">
        <v>955</v>
      </c>
      <c r="D167" s="192">
        <v>202.53</v>
      </c>
      <c r="E167" s="192">
        <v>206.46</v>
      </c>
      <c r="F167" s="192">
        <v>-1.903516419645452E-2</v>
      </c>
    </row>
    <row r="168" spans="1:6" ht="30" customHeight="1" x14ac:dyDescent="0.25">
      <c r="A168" s="193" t="s">
        <v>548</v>
      </c>
      <c r="B168" s="193" t="s">
        <v>956</v>
      </c>
      <c r="C168" s="193" t="s">
        <v>955</v>
      </c>
      <c r="D168" s="192">
        <v>66.63</v>
      </c>
      <c r="E168" s="192">
        <v>66.73</v>
      </c>
      <c r="F168" s="192">
        <v>-1.4985763524651581E-3</v>
      </c>
    </row>
    <row r="169" spans="1:6" ht="30" customHeight="1" x14ac:dyDescent="0.25">
      <c r="A169" s="193" t="s">
        <v>550</v>
      </c>
      <c r="B169" s="193" t="s">
        <v>956</v>
      </c>
      <c r="C169" s="193" t="s">
        <v>955</v>
      </c>
      <c r="D169" s="192">
        <v>46</v>
      </c>
      <c r="E169" s="192">
        <v>45.24</v>
      </c>
      <c r="F169" s="192">
        <v>1.6799292661361626E-2</v>
      </c>
    </row>
    <row r="170" spans="1:6" ht="30" customHeight="1" x14ac:dyDescent="0.25">
      <c r="A170" s="193" t="s">
        <v>552</v>
      </c>
      <c r="B170" s="193" t="s">
        <v>956</v>
      </c>
      <c r="C170" s="193" t="s">
        <v>955</v>
      </c>
      <c r="D170" s="192">
        <v>35.082999999999998</v>
      </c>
      <c r="E170" s="192">
        <v>34.799999999999997</v>
      </c>
      <c r="F170" s="192">
        <v>8.1321839080459764E-3</v>
      </c>
    </row>
    <row r="171" spans="1:6" ht="30" customHeight="1" x14ac:dyDescent="0.25">
      <c r="A171" s="193" t="s">
        <v>554</v>
      </c>
      <c r="B171" s="193" t="s">
        <v>956</v>
      </c>
      <c r="C171" s="193" t="s">
        <v>955</v>
      </c>
      <c r="D171" s="192">
        <v>62.61</v>
      </c>
      <c r="E171" s="192">
        <v>62.59</v>
      </c>
      <c r="F171" s="192">
        <v>3.1953986259785906E-4</v>
      </c>
    </row>
    <row r="172" spans="1:6" ht="30" customHeight="1" x14ac:dyDescent="0.25">
      <c r="A172" s="193" t="s">
        <v>556</v>
      </c>
      <c r="B172" s="193" t="s">
        <v>956</v>
      </c>
      <c r="C172" s="193" t="s">
        <v>955</v>
      </c>
      <c r="D172" s="192">
        <v>66.790000000000006</v>
      </c>
      <c r="E172" s="192">
        <v>66.260000000000005</v>
      </c>
      <c r="F172" s="192">
        <v>7.9987926350739511E-3</v>
      </c>
    </row>
    <row r="173" spans="1:6" ht="30" customHeight="1" x14ac:dyDescent="0.25">
      <c r="A173" s="193" t="s">
        <v>558</v>
      </c>
      <c r="B173" s="193" t="s">
        <v>956</v>
      </c>
      <c r="C173" s="193" t="s">
        <v>955</v>
      </c>
      <c r="D173" s="192">
        <v>43.96</v>
      </c>
      <c r="E173" s="192">
        <v>43.99</v>
      </c>
      <c r="F173" s="192">
        <v>-6.8197317572175496E-4</v>
      </c>
    </row>
    <row r="174" spans="1:6" ht="30" customHeight="1" x14ac:dyDescent="0.25">
      <c r="A174" s="193" t="s">
        <v>560</v>
      </c>
      <c r="B174" s="193" t="s">
        <v>956</v>
      </c>
      <c r="C174" s="193" t="s">
        <v>955</v>
      </c>
      <c r="D174" s="192">
        <v>73.650000000000006</v>
      </c>
      <c r="E174" s="192">
        <v>72.989999999999995</v>
      </c>
      <c r="F174" s="192">
        <v>9.0423345663789567E-3</v>
      </c>
    </row>
    <row r="175" spans="1:6" ht="30" customHeight="1" x14ac:dyDescent="0.25">
      <c r="A175" s="193" t="s">
        <v>562</v>
      </c>
      <c r="B175" s="193" t="s">
        <v>956</v>
      </c>
      <c r="C175" s="193" t="s">
        <v>955</v>
      </c>
      <c r="D175" s="192">
        <v>56.24</v>
      </c>
      <c r="E175" s="192">
        <v>55.64</v>
      </c>
      <c r="F175" s="192">
        <v>1.0783608914450037E-2</v>
      </c>
    </row>
    <row r="176" spans="1:6" ht="30" customHeight="1" x14ac:dyDescent="0.25">
      <c r="A176" s="193" t="s">
        <v>875</v>
      </c>
      <c r="B176" s="193" t="s">
        <v>956</v>
      </c>
      <c r="C176" s="193" t="s">
        <v>955</v>
      </c>
      <c r="D176" s="192">
        <v>26.95</v>
      </c>
      <c r="E176" s="192">
        <v>30.83</v>
      </c>
      <c r="F176" s="192">
        <v>-0.12585144339928642</v>
      </c>
    </row>
    <row r="177" spans="1:6" ht="30" customHeight="1" x14ac:dyDescent="0.25">
      <c r="A177" s="193" t="s">
        <v>564</v>
      </c>
      <c r="B177" s="193" t="s">
        <v>956</v>
      </c>
      <c r="C177" s="193" t="s">
        <v>955</v>
      </c>
      <c r="D177" s="192">
        <v>35.409999999999997</v>
      </c>
      <c r="E177" s="192">
        <v>34.729999999999997</v>
      </c>
      <c r="F177" s="192">
        <v>1.9579614166426722E-2</v>
      </c>
    </row>
    <row r="178" spans="1:6" ht="30" customHeight="1" x14ac:dyDescent="0.25">
      <c r="A178" s="193" t="s">
        <v>566</v>
      </c>
      <c r="B178" s="193" t="s">
        <v>956</v>
      </c>
      <c r="C178" s="193" t="s">
        <v>955</v>
      </c>
      <c r="D178" s="192">
        <v>71.95</v>
      </c>
      <c r="E178" s="192">
        <v>72.77</v>
      </c>
      <c r="F178" s="192">
        <v>-1.1268379826851724E-2</v>
      </c>
    </row>
    <row r="179" spans="1:6" ht="30" customHeight="1" x14ac:dyDescent="0.25">
      <c r="A179" s="193" t="s">
        <v>568</v>
      </c>
      <c r="B179" s="193" t="s">
        <v>956</v>
      </c>
      <c r="C179" s="193" t="s">
        <v>955</v>
      </c>
      <c r="D179" s="192">
        <v>53.42</v>
      </c>
      <c r="E179" s="192">
        <v>53.41</v>
      </c>
      <c r="F179" s="192">
        <v>1.8723085564501028E-4</v>
      </c>
    </row>
    <row r="180" spans="1:6" ht="30" customHeight="1" x14ac:dyDescent="0.25">
      <c r="A180" s="193" t="s">
        <v>570</v>
      </c>
      <c r="B180" s="193" t="s">
        <v>956</v>
      </c>
      <c r="C180" s="193" t="s">
        <v>955</v>
      </c>
      <c r="D180" s="192">
        <v>65.709999999999994</v>
      </c>
      <c r="E180" s="192">
        <v>66.069999999999993</v>
      </c>
      <c r="F180" s="192">
        <v>-5.4487664598153471E-3</v>
      </c>
    </row>
    <row r="181" spans="1:6" ht="30" customHeight="1" x14ac:dyDescent="0.25">
      <c r="A181" s="193" t="s">
        <v>572</v>
      </c>
      <c r="B181" s="193" t="s">
        <v>956</v>
      </c>
      <c r="C181" s="193" t="s">
        <v>955</v>
      </c>
      <c r="D181" s="192">
        <v>35.1</v>
      </c>
      <c r="E181" s="192">
        <v>33.96</v>
      </c>
      <c r="F181" s="192">
        <v>3.3568904593639579E-2</v>
      </c>
    </row>
    <row r="182" spans="1:6" ht="30" customHeight="1" x14ac:dyDescent="0.25">
      <c r="A182" s="193" t="s">
        <v>236</v>
      </c>
      <c r="B182" s="193" t="s">
        <v>956</v>
      </c>
      <c r="C182" s="193" t="s">
        <v>958</v>
      </c>
      <c r="D182" s="192">
        <v>0.4</v>
      </c>
      <c r="E182" s="192">
        <v>0.40500000000000003</v>
      </c>
      <c r="F182" s="192">
        <v>-1.2345679012345678E-2</v>
      </c>
    </row>
    <row r="183" spans="1:6" ht="30" customHeight="1" x14ac:dyDescent="0.25">
      <c r="A183" s="193" t="s">
        <v>574</v>
      </c>
      <c r="B183" s="193" t="s">
        <v>956</v>
      </c>
      <c r="C183" s="193" t="s">
        <v>955</v>
      </c>
      <c r="D183" s="192">
        <v>96.6</v>
      </c>
      <c r="E183" s="192">
        <v>94.97</v>
      </c>
      <c r="F183" s="192">
        <v>1.7163314730967674E-2</v>
      </c>
    </row>
    <row r="184" spans="1:6" ht="30" customHeight="1" x14ac:dyDescent="0.25">
      <c r="A184" s="193" t="s">
        <v>894</v>
      </c>
      <c r="B184" s="193" t="s">
        <v>957</v>
      </c>
      <c r="C184" s="193" t="s">
        <v>958</v>
      </c>
      <c r="D184" s="192">
        <v>35.741</v>
      </c>
      <c r="E184" s="192">
        <v>34.828699999999998</v>
      </c>
      <c r="F184" s="192">
        <v>2.619391478866567E-2</v>
      </c>
    </row>
    <row r="185" spans="1:6" ht="30" customHeight="1" x14ac:dyDescent="0.25">
      <c r="A185" s="193" t="s">
        <v>576</v>
      </c>
      <c r="B185" s="193" t="s">
        <v>956</v>
      </c>
      <c r="C185" s="193" t="s">
        <v>955</v>
      </c>
      <c r="D185" s="192">
        <v>50.45</v>
      </c>
      <c r="E185" s="192">
        <v>50.18</v>
      </c>
      <c r="F185" s="192">
        <v>5.3806297329613388E-3</v>
      </c>
    </row>
    <row r="186" spans="1:6" ht="30" customHeight="1" x14ac:dyDescent="0.25">
      <c r="A186" s="193" t="s">
        <v>578</v>
      </c>
      <c r="B186" s="193" t="s">
        <v>956</v>
      </c>
      <c r="C186" s="193" t="s">
        <v>955</v>
      </c>
      <c r="D186" s="192">
        <v>22.71</v>
      </c>
      <c r="E186" s="192">
        <v>22.29</v>
      </c>
      <c r="F186" s="192">
        <v>1.8842530282637954E-2</v>
      </c>
    </row>
    <row r="187" spans="1:6" ht="30" customHeight="1" x14ac:dyDescent="0.25">
      <c r="A187" s="193" t="s">
        <v>895</v>
      </c>
      <c r="B187" s="193" t="s">
        <v>957</v>
      </c>
      <c r="C187" s="193" t="s">
        <v>958</v>
      </c>
      <c r="D187" s="192">
        <v>221.78226000000001</v>
      </c>
      <c r="E187" s="192">
        <v>215.83273</v>
      </c>
      <c r="F187" s="192">
        <v>2.7565467016981159E-2</v>
      </c>
    </row>
    <row r="188" spans="1:6" ht="30" customHeight="1" x14ac:dyDescent="0.25">
      <c r="A188" s="193" t="s">
        <v>580</v>
      </c>
      <c r="B188" s="193" t="s">
        <v>956</v>
      </c>
      <c r="C188" s="193" t="s">
        <v>955</v>
      </c>
      <c r="D188" s="192">
        <v>4.25</v>
      </c>
      <c r="E188" s="192">
        <v>4.3499999999999996</v>
      </c>
      <c r="F188" s="192">
        <v>-2.2988505747126436E-2</v>
      </c>
    </row>
    <row r="189" spans="1:6" ht="30" customHeight="1" x14ac:dyDescent="0.25">
      <c r="A189" s="193" t="s">
        <v>582</v>
      </c>
      <c r="B189" s="193" t="s">
        <v>956</v>
      </c>
      <c r="C189" s="193" t="s">
        <v>955</v>
      </c>
      <c r="D189" s="192">
        <v>89.24</v>
      </c>
      <c r="E189" s="192">
        <v>90.03</v>
      </c>
      <c r="F189" s="192">
        <v>-8.774852826835499E-3</v>
      </c>
    </row>
    <row r="190" spans="1:6" ht="30" customHeight="1" x14ac:dyDescent="0.25">
      <c r="A190" s="193" t="s">
        <v>584</v>
      </c>
      <c r="B190" s="193" t="s">
        <v>956</v>
      </c>
      <c r="C190" s="193" t="s">
        <v>955</v>
      </c>
      <c r="D190" s="192">
        <v>17.940000000000001</v>
      </c>
      <c r="E190" s="192">
        <v>18.32</v>
      </c>
      <c r="F190" s="192">
        <v>-2.074235807860262E-2</v>
      </c>
    </row>
    <row r="191" spans="1:6" ht="30" customHeight="1" x14ac:dyDescent="0.25">
      <c r="A191" s="193" t="s">
        <v>586</v>
      </c>
      <c r="B191" s="193" t="s">
        <v>956</v>
      </c>
      <c r="C191" s="193" t="s">
        <v>955</v>
      </c>
      <c r="D191" s="192">
        <v>17.05</v>
      </c>
      <c r="E191" s="192">
        <v>17.559999999999999</v>
      </c>
      <c r="F191" s="192">
        <v>-2.9043280182232345E-2</v>
      </c>
    </row>
    <row r="192" spans="1:6" ht="30" customHeight="1" x14ac:dyDescent="0.25">
      <c r="A192" s="193" t="s">
        <v>588</v>
      </c>
      <c r="B192" s="193" t="s">
        <v>956</v>
      </c>
      <c r="C192" s="193" t="s">
        <v>955</v>
      </c>
      <c r="D192" s="192">
        <v>20.68</v>
      </c>
      <c r="E192" s="192">
        <v>20.86</v>
      </c>
      <c r="F192" s="192">
        <v>-8.6289549376797701E-3</v>
      </c>
    </row>
    <row r="193" spans="1:6" ht="30" customHeight="1" x14ac:dyDescent="0.25">
      <c r="A193" s="193" t="s">
        <v>896</v>
      </c>
      <c r="B193" s="193" t="s">
        <v>957</v>
      </c>
      <c r="C193" s="193" t="s">
        <v>958</v>
      </c>
      <c r="D193" s="192">
        <v>2.0081120000000001</v>
      </c>
      <c r="E193" s="192">
        <v>1.9661062</v>
      </c>
      <c r="F193" s="192">
        <v>2.1364970010266993E-2</v>
      </c>
    </row>
    <row r="194" spans="1:6" ht="30" customHeight="1" x14ac:dyDescent="0.25">
      <c r="A194" s="193" t="s">
        <v>590</v>
      </c>
      <c r="B194" s="193" t="s">
        <v>956</v>
      </c>
      <c r="C194" s="193" t="s">
        <v>955</v>
      </c>
      <c r="D194" s="192">
        <v>233.38</v>
      </c>
      <c r="E194" s="192">
        <v>232.45</v>
      </c>
      <c r="F194" s="192">
        <v>4.00086040008604E-3</v>
      </c>
    </row>
    <row r="195" spans="1:6" ht="30" customHeight="1" x14ac:dyDescent="0.25">
      <c r="A195" s="193" t="s">
        <v>592</v>
      </c>
      <c r="B195" s="193" t="s">
        <v>956</v>
      </c>
      <c r="C195" s="193" t="s">
        <v>955</v>
      </c>
      <c r="D195" s="192">
        <v>155.38</v>
      </c>
      <c r="E195" s="192">
        <v>151.71</v>
      </c>
      <c r="F195" s="192">
        <v>2.4190890514797971E-2</v>
      </c>
    </row>
    <row r="196" spans="1:6" ht="30" customHeight="1" x14ac:dyDescent="0.25">
      <c r="A196" s="193" t="s">
        <v>594</v>
      </c>
      <c r="B196" s="193" t="s">
        <v>956</v>
      </c>
      <c r="C196" s="193" t="s">
        <v>955</v>
      </c>
      <c r="D196" s="192">
        <v>194.94</v>
      </c>
      <c r="E196" s="192">
        <v>193.86</v>
      </c>
      <c r="F196" s="192">
        <v>5.5710306406685237E-3</v>
      </c>
    </row>
    <row r="197" spans="1:6" ht="30" customHeight="1" x14ac:dyDescent="0.25">
      <c r="A197" s="193" t="s">
        <v>596</v>
      </c>
      <c r="B197" s="193" t="s">
        <v>956</v>
      </c>
      <c r="C197" s="193" t="s">
        <v>955</v>
      </c>
      <c r="D197" s="192">
        <v>56.68</v>
      </c>
      <c r="E197" s="192">
        <v>55.36</v>
      </c>
      <c r="F197" s="192">
        <v>2.3843930635838149E-2</v>
      </c>
    </row>
    <row r="198" spans="1:6" ht="30" customHeight="1" x14ac:dyDescent="0.25">
      <c r="A198" s="193" t="s">
        <v>598</v>
      </c>
      <c r="B198" s="193" t="s">
        <v>956</v>
      </c>
      <c r="C198" s="193" t="s">
        <v>955</v>
      </c>
      <c r="D198" s="192">
        <v>123.85</v>
      </c>
      <c r="E198" s="192">
        <v>123.07</v>
      </c>
      <c r="F198" s="192">
        <v>6.3378565044283743E-3</v>
      </c>
    </row>
    <row r="199" spans="1:6" ht="30" customHeight="1" x14ac:dyDescent="0.25">
      <c r="A199" s="193" t="s">
        <v>600</v>
      </c>
      <c r="B199" s="193" t="s">
        <v>956</v>
      </c>
      <c r="C199" s="193" t="s">
        <v>955</v>
      </c>
      <c r="D199" s="192">
        <v>11.12</v>
      </c>
      <c r="E199" s="192">
        <v>11.25</v>
      </c>
      <c r="F199" s="192">
        <v>-1.1555555555555555E-2</v>
      </c>
    </row>
    <row r="200" spans="1:6" ht="30" customHeight="1" x14ac:dyDescent="0.25">
      <c r="A200" s="193" t="s">
        <v>602</v>
      </c>
      <c r="B200" s="193" t="s">
        <v>956</v>
      </c>
      <c r="C200" s="193" t="s">
        <v>955</v>
      </c>
      <c r="D200" s="192">
        <v>94.26</v>
      </c>
      <c r="E200" s="192">
        <v>94.23</v>
      </c>
      <c r="F200" s="192">
        <v>3.1836994587710921E-4</v>
      </c>
    </row>
    <row r="201" spans="1:6" ht="30" customHeight="1" x14ac:dyDescent="0.25">
      <c r="A201" s="193" t="s">
        <v>604</v>
      </c>
      <c r="B201" s="193" t="s">
        <v>956</v>
      </c>
      <c r="C201" s="193" t="s">
        <v>955</v>
      </c>
      <c r="D201" s="192">
        <v>42.77</v>
      </c>
      <c r="E201" s="192">
        <v>42.55</v>
      </c>
      <c r="F201" s="192">
        <v>5.1703877790834308E-3</v>
      </c>
    </row>
    <row r="202" spans="1:6" ht="30" customHeight="1" x14ac:dyDescent="0.25">
      <c r="A202" s="193" t="s">
        <v>606</v>
      </c>
      <c r="B202" s="193" t="s">
        <v>956</v>
      </c>
      <c r="C202" s="193" t="s">
        <v>955</v>
      </c>
      <c r="D202" s="192">
        <v>351.77</v>
      </c>
      <c r="E202" s="192">
        <v>359.56</v>
      </c>
      <c r="F202" s="192">
        <v>-2.1665368784069418E-2</v>
      </c>
    </row>
    <row r="203" spans="1:6" ht="30" customHeight="1" x14ac:dyDescent="0.25">
      <c r="A203" s="193" t="s">
        <v>608</v>
      </c>
      <c r="B203" s="193" t="s">
        <v>956</v>
      </c>
      <c r="C203" s="193" t="s">
        <v>955</v>
      </c>
      <c r="D203" s="192">
        <v>51.96</v>
      </c>
      <c r="E203" s="192">
        <v>51.62</v>
      </c>
      <c r="F203" s="192">
        <v>6.5865943432777997E-3</v>
      </c>
    </row>
    <row r="204" spans="1:6" ht="30" customHeight="1" x14ac:dyDescent="0.25">
      <c r="A204" s="193" t="s">
        <v>610</v>
      </c>
      <c r="B204" s="193" t="s">
        <v>956</v>
      </c>
      <c r="C204" s="193" t="s">
        <v>955</v>
      </c>
      <c r="D204" s="192">
        <v>17.79</v>
      </c>
      <c r="E204" s="192">
        <v>17.86</v>
      </c>
      <c r="F204" s="192">
        <v>-3.9193729003359464E-3</v>
      </c>
    </row>
    <row r="205" spans="1:6" ht="30" customHeight="1" x14ac:dyDescent="0.25">
      <c r="A205" s="193" t="s">
        <v>612</v>
      </c>
      <c r="B205" s="193" t="s">
        <v>956</v>
      </c>
      <c r="C205" s="193" t="s">
        <v>955</v>
      </c>
      <c r="D205" s="192">
        <v>249</v>
      </c>
      <c r="E205" s="192">
        <v>250.37</v>
      </c>
      <c r="F205" s="192">
        <v>-5.4719015856532329E-3</v>
      </c>
    </row>
    <row r="206" spans="1:6" ht="30" customHeight="1" x14ac:dyDescent="0.25">
      <c r="A206" s="193" t="s">
        <v>614</v>
      </c>
      <c r="B206" s="193" t="s">
        <v>956</v>
      </c>
      <c r="C206" s="193" t="s">
        <v>955</v>
      </c>
      <c r="D206" s="192">
        <v>29.12</v>
      </c>
      <c r="E206" s="192">
        <v>29.92</v>
      </c>
      <c r="F206" s="192">
        <v>-2.6737967914438502E-2</v>
      </c>
    </row>
    <row r="207" spans="1:6" ht="30" customHeight="1" x14ac:dyDescent="0.25">
      <c r="A207" s="193" t="s">
        <v>616</v>
      </c>
      <c r="B207" s="193" t="s">
        <v>956</v>
      </c>
      <c r="C207" s="193" t="s">
        <v>955</v>
      </c>
      <c r="D207" s="192">
        <v>74.11</v>
      </c>
      <c r="E207" s="192">
        <v>73.91</v>
      </c>
      <c r="F207" s="192">
        <v>2.7059937762143149E-3</v>
      </c>
    </row>
    <row r="208" spans="1:6" ht="30" customHeight="1" x14ac:dyDescent="0.25">
      <c r="A208" s="193" t="s">
        <v>618</v>
      </c>
      <c r="B208" s="193" t="s">
        <v>956</v>
      </c>
      <c r="C208" s="193" t="s">
        <v>955</v>
      </c>
      <c r="D208" s="192">
        <v>250.79</v>
      </c>
      <c r="E208" s="192">
        <v>245.71</v>
      </c>
      <c r="F208" s="192">
        <v>2.0674779211265312E-2</v>
      </c>
    </row>
    <row r="209" spans="1:6" ht="30" customHeight="1" x14ac:dyDescent="0.25">
      <c r="A209" s="193" t="s">
        <v>620</v>
      </c>
      <c r="B209" s="193" t="s">
        <v>956</v>
      </c>
      <c r="C209" s="193" t="s">
        <v>955</v>
      </c>
      <c r="D209" s="192">
        <v>137.93</v>
      </c>
      <c r="E209" s="192">
        <v>136.81</v>
      </c>
      <c r="F209" s="192">
        <v>8.1865360719245665E-3</v>
      </c>
    </row>
    <row r="210" spans="1:6" ht="30" customHeight="1" x14ac:dyDescent="0.25">
      <c r="A210" s="193" t="s">
        <v>622</v>
      </c>
      <c r="B210" s="193" t="s">
        <v>956</v>
      </c>
      <c r="C210" s="193" t="s">
        <v>955</v>
      </c>
      <c r="D210" s="192">
        <v>27.41</v>
      </c>
      <c r="E210" s="192">
        <v>26.67</v>
      </c>
      <c r="F210" s="192">
        <v>2.7746531683539556E-2</v>
      </c>
    </row>
    <row r="211" spans="1:6" ht="30" customHeight="1" x14ac:dyDescent="0.25">
      <c r="A211" s="193" t="s">
        <v>624</v>
      </c>
      <c r="B211" s="193" t="s">
        <v>956</v>
      </c>
      <c r="C211" s="193" t="s">
        <v>955</v>
      </c>
      <c r="D211" s="192">
        <v>78.75</v>
      </c>
      <c r="E211" s="192">
        <v>79.44</v>
      </c>
      <c r="F211" s="192">
        <v>-8.6858006042296078E-3</v>
      </c>
    </row>
    <row r="212" spans="1:6" ht="30" customHeight="1" x14ac:dyDescent="0.25">
      <c r="A212" s="193" t="s">
        <v>626</v>
      </c>
      <c r="B212" s="193" t="s">
        <v>956</v>
      </c>
      <c r="C212" s="193" t="s">
        <v>955</v>
      </c>
      <c r="D212" s="192">
        <v>11.13</v>
      </c>
      <c r="E212" s="192">
        <v>11.31</v>
      </c>
      <c r="F212" s="192">
        <v>-1.5915119363395226E-2</v>
      </c>
    </row>
    <row r="213" spans="1:6" ht="30" customHeight="1" x14ac:dyDescent="0.25">
      <c r="A213" s="193" t="s">
        <v>628</v>
      </c>
      <c r="B213" s="193" t="s">
        <v>956</v>
      </c>
      <c r="C213" s="193" t="s">
        <v>955</v>
      </c>
      <c r="D213" s="192">
        <v>27.22</v>
      </c>
      <c r="E213" s="192">
        <v>26.59</v>
      </c>
      <c r="F213" s="192">
        <v>2.3693117713426099E-2</v>
      </c>
    </row>
    <row r="214" spans="1:6" ht="30" customHeight="1" x14ac:dyDescent="0.25">
      <c r="A214" s="193" t="s">
        <v>630</v>
      </c>
      <c r="B214" s="193" t="s">
        <v>956</v>
      </c>
      <c r="C214" s="193" t="s">
        <v>955</v>
      </c>
      <c r="D214" s="192">
        <v>5.85</v>
      </c>
      <c r="E214" s="192">
        <v>5.85</v>
      </c>
      <c r="F214" s="192">
        <v>0</v>
      </c>
    </row>
    <row r="215" spans="1:6" ht="30" customHeight="1" x14ac:dyDescent="0.25">
      <c r="A215" s="193" t="s">
        <v>632</v>
      </c>
      <c r="B215" s="193" t="s">
        <v>956</v>
      </c>
      <c r="C215" s="193" t="s">
        <v>955</v>
      </c>
      <c r="D215" s="192">
        <v>44.41</v>
      </c>
      <c r="E215" s="192">
        <v>44.38</v>
      </c>
      <c r="F215" s="192">
        <v>6.7598017124831009E-4</v>
      </c>
    </row>
    <row r="216" spans="1:6" ht="30" customHeight="1" x14ac:dyDescent="0.25">
      <c r="A216" s="193" t="s">
        <v>634</v>
      </c>
      <c r="B216" s="193" t="s">
        <v>956</v>
      </c>
      <c r="C216" s="193" t="s">
        <v>955</v>
      </c>
      <c r="D216" s="192">
        <v>18.86</v>
      </c>
      <c r="E216" s="192">
        <v>18.579999999999998</v>
      </c>
      <c r="F216" s="192">
        <v>1.5069967707212056E-2</v>
      </c>
    </row>
    <row r="217" spans="1:6" ht="30" customHeight="1" x14ac:dyDescent="0.25">
      <c r="A217" s="193" t="s">
        <v>877</v>
      </c>
      <c r="B217" s="193" t="s">
        <v>956</v>
      </c>
      <c r="C217" s="193" t="s">
        <v>955</v>
      </c>
      <c r="D217" s="192">
        <v>5.48</v>
      </c>
      <c r="E217" s="192">
        <v>5.48</v>
      </c>
      <c r="F217" s="192">
        <v>0</v>
      </c>
    </row>
    <row r="218" spans="1:6" ht="30" customHeight="1" x14ac:dyDescent="0.25">
      <c r="A218" s="193" t="s">
        <v>636</v>
      </c>
      <c r="B218" s="193" t="s">
        <v>956</v>
      </c>
      <c r="C218" s="193" t="s">
        <v>955</v>
      </c>
      <c r="D218" s="192">
        <v>460.65</v>
      </c>
      <c r="E218" s="192">
        <v>459.2</v>
      </c>
      <c r="F218" s="192">
        <v>3.1576655052264809E-3</v>
      </c>
    </row>
    <row r="219" spans="1:6" ht="30" customHeight="1" x14ac:dyDescent="0.25">
      <c r="A219" s="193" t="s">
        <v>638</v>
      </c>
      <c r="B219" s="193" t="s">
        <v>956</v>
      </c>
      <c r="C219" s="193" t="s">
        <v>955</v>
      </c>
      <c r="D219" s="192">
        <v>33.9</v>
      </c>
      <c r="E219" s="192">
        <v>34.29</v>
      </c>
      <c r="F219" s="192">
        <v>-1.1373578302712161E-2</v>
      </c>
    </row>
    <row r="220" spans="1:6" ht="30" customHeight="1" x14ac:dyDescent="0.25">
      <c r="A220" s="193" t="s">
        <v>640</v>
      </c>
      <c r="B220" s="193" t="s">
        <v>956</v>
      </c>
      <c r="C220" s="193" t="s">
        <v>955</v>
      </c>
      <c r="D220" s="192">
        <v>10.49</v>
      </c>
      <c r="E220" s="192">
        <v>10.3</v>
      </c>
      <c r="F220" s="192">
        <v>1.8446601941747572E-2</v>
      </c>
    </row>
    <row r="221" spans="1:6" ht="30" customHeight="1" x14ac:dyDescent="0.25">
      <c r="A221" s="193" t="s">
        <v>642</v>
      </c>
      <c r="B221" s="193" t="s">
        <v>956</v>
      </c>
      <c r="C221" s="193" t="s">
        <v>955</v>
      </c>
      <c r="D221" s="192">
        <v>90.55</v>
      </c>
      <c r="E221" s="192">
        <v>89.05</v>
      </c>
      <c r="F221" s="192">
        <v>1.6844469399213923E-2</v>
      </c>
    </row>
    <row r="222" spans="1:6" ht="30" customHeight="1" x14ac:dyDescent="0.25">
      <c r="A222" s="193" t="s">
        <v>644</v>
      </c>
      <c r="B222" s="193" t="s">
        <v>956</v>
      </c>
      <c r="C222" s="193" t="s">
        <v>955</v>
      </c>
      <c r="D222" s="192">
        <v>54.88</v>
      </c>
      <c r="E222" s="192">
        <v>53.55</v>
      </c>
      <c r="F222" s="192">
        <v>2.4836601307189541E-2</v>
      </c>
    </row>
    <row r="223" spans="1:6" ht="30" customHeight="1" x14ac:dyDescent="0.25">
      <c r="A223" s="193" t="s">
        <v>646</v>
      </c>
      <c r="B223" s="193" t="s">
        <v>956</v>
      </c>
      <c r="C223" s="193" t="s">
        <v>955</v>
      </c>
      <c r="D223" s="192">
        <v>89.8</v>
      </c>
      <c r="E223" s="192">
        <v>89.31</v>
      </c>
      <c r="F223" s="192">
        <v>5.4865076699137831E-3</v>
      </c>
    </row>
    <row r="224" spans="1:6" ht="30" customHeight="1" x14ac:dyDescent="0.25">
      <c r="A224" s="193" t="s">
        <v>648</v>
      </c>
      <c r="B224" s="193" t="s">
        <v>956</v>
      </c>
      <c r="C224" s="193" t="s">
        <v>955</v>
      </c>
      <c r="D224" s="192">
        <v>49.56</v>
      </c>
      <c r="E224" s="192">
        <v>44.57</v>
      </c>
      <c r="F224" s="192">
        <v>0.11195871662553288</v>
      </c>
    </row>
    <row r="225" spans="1:6" ht="30" customHeight="1" x14ac:dyDescent="0.25">
      <c r="A225" s="193" t="s">
        <v>650</v>
      </c>
      <c r="B225" s="193" t="s">
        <v>956</v>
      </c>
      <c r="C225" s="193" t="s">
        <v>955</v>
      </c>
      <c r="D225" s="192">
        <v>90.444999999999993</v>
      </c>
      <c r="E225" s="192">
        <v>90.93</v>
      </c>
      <c r="F225" s="192">
        <v>-5.3337732321566038E-3</v>
      </c>
    </row>
    <row r="226" spans="1:6" ht="30" customHeight="1" x14ac:dyDescent="0.25">
      <c r="A226" s="193" t="s">
        <v>652</v>
      </c>
      <c r="B226" s="193" t="s">
        <v>956</v>
      </c>
      <c r="C226" s="193" t="s">
        <v>955</v>
      </c>
      <c r="D226" s="192">
        <v>17.57</v>
      </c>
      <c r="E226" s="192">
        <v>17.760000000000002</v>
      </c>
      <c r="F226" s="192">
        <v>-1.0698198198198198E-2</v>
      </c>
    </row>
    <row r="227" spans="1:6" ht="30" customHeight="1" x14ac:dyDescent="0.25">
      <c r="A227" s="193" t="s">
        <v>654</v>
      </c>
      <c r="B227" s="193" t="s">
        <v>956</v>
      </c>
      <c r="C227" s="193" t="s">
        <v>955</v>
      </c>
      <c r="D227" s="192">
        <v>50</v>
      </c>
      <c r="E227" s="192">
        <v>50.37</v>
      </c>
      <c r="F227" s="192">
        <v>-7.3456422473694664E-3</v>
      </c>
    </row>
    <row r="228" spans="1:6" ht="30" customHeight="1" x14ac:dyDescent="0.25">
      <c r="A228" s="193" t="s">
        <v>656</v>
      </c>
      <c r="B228" s="193" t="s">
        <v>956</v>
      </c>
      <c r="C228" s="193" t="s">
        <v>955</v>
      </c>
      <c r="D228" s="192">
        <v>9.09</v>
      </c>
      <c r="E228" s="192">
        <v>8.89</v>
      </c>
      <c r="F228" s="192">
        <v>2.2497187851518559E-2</v>
      </c>
    </row>
    <row r="229" spans="1:6" ht="30" customHeight="1" x14ac:dyDescent="0.25">
      <c r="A229" s="193" t="s">
        <v>658</v>
      </c>
      <c r="B229" s="193" t="s">
        <v>956</v>
      </c>
      <c r="C229" s="193" t="s">
        <v>955</v>
      </c>
      <c r="D229" s="192">
        <v>11.59</v>
      </c>
      <c r="E229" s="192">
        <v>11.28</v>
      </c>
      <c r="F229" s="192">
        <v>2.7482269503546101E-2</v>
      </c>
    </row>
    <row r="230" spans="1:6" ht="30" customHeight="1" x14ac:dyDescent="0.25">
      <c r="A230" s="193" t="s">
        <v>660</v>
      </c>
      <c r="B230" s="193" t="s">
        <v>956</v>
      </c>
      <c r="C230" s="193" t="s">
        <v>955</v>
      </c>
      <c r="D230" s="192">
        <v>10.38</v>
      </c>
      <c r="E230" s="192">
        <v>10.43</v>
      </c>
      <c r="F230" s="192">
        <v>-4.7938638542665392E-3</v>
      </c>
    </row>
    <row r="231" spans="1:6" ht="30" customHeight="1" x14ac:dyDescent="0.25">
      <c r="A231" s="193" t="s">
        <v>662</v>
      </c>
      <c r="B231" s="193" t="s">
        <v>956</v>
      </c>
      <c r="C231" s="193" t="s">
        <v>955</v>
      </c>
      <c r="D231" s="192">
        <v>34.450000000000003</v>
      </c>
      <c r="E231" s="192">
        <v>34.200000000000003</v>
      </c>
      <c r="F231" s="192">
        <v>7.3099415204678359E-3</v>
      </c>
    </row>
    <row r="232" spans="1:6" ht="30" customHeight="1" x14ac:dyDescent="0.25">
      <c r="A232" s="193" t="s">
        <v>664</v>
      </c>
      <c r="B232" s="193" t="s">
        <v>956</v>
      </c>
      <c r="C232" s="193" t="s">
        <v>955</v>
      </c>
      <c r="D232" s="192">
        <v>80.540000000000006</v>
      </c>
      <c r="E232" s="192">
        <v>79.680000000000007</v>
      </c>
      <c r="F232" s="192">
        <v>1.0793172690763053E-2</v>
      </c>
    </row>
    <row r="233" spans="1:6" ht="30" customHeight="1" x14ac:dyDescent="0.25">
      <c r="A233" s="193" t="s">
        <v>666</v>
      </c>
      <c r="B233" s="193" t="s">
        <v>956</v>
      </c>
      <c r="C233" s="193" t="s">
        <v>955</v>
      </c>
      <c r="D233" s="192">
        <v>147.84</v>
      </c>
      <c r="E233" s="192">
        <v>147.66999999999999</v>
      </c>
      <c r="F233" s="192">
        <v>1.1512155481817566E-3</v>
      </c>
    </row>
    <row r="234" spans="1:6" ht="30" customHeight="1" x14ac:dyDescent="0.25">
      <c r="A234" s="193" t="s">
        <v>668</v>
      </c>
      <c r="B234" s="193" t="s">
        <v>956</v>
      </c>
      <c r="C234" s="193" t="s">
        <v>955</v>
      </c>
      <c r="D234" s="192">
        <v>39.15</v>
      </c>
      <c r="E234" s="192">
        <v>38.97</v>
      </c>
      <c r="F234" s="192">
        <v>4.6189376443418013E-3</v>
      </c>
    </row>
    <row r="235" spans="1:6" ht="30" customHeight="1" x14ac:dyDescent="0.25">
      <c r="A235" s="193" t="s">
        <v>670</v>
      </c>
      <c r="B235" s="193" t="s">
        <v>956</v>
      </c>
      <c r="C235" s="193" t="s">
        <v>955</v>
      </c>
      <c r="D235" s="192">
        <v>135.94999999999999</v>
      </c>
      <c r="E235" s="192">
        <v>135.85</v>
      </c>
      <c r="F235" s="192">
        <v>7.3610599926389399E-4</v>
      </c>
    </row>
    <row r="236" spans="1:6" ht="30" customHeight="1" x14ac:dyDescent="0.25">
      <c r="A236" s="193" t="s">
        <v>672</v>
      </c>
      <c r="B236" s="193" t="s">
        <v>956</v>
      </c>
      <c r="C236" s="193" t="s">
        <v>955</v>
      </c>
      <c r="D236" s="192">
        <v>56.33</v>
      </c>
      <c r="E236" s="192">
        <v>55.81</v>
      </c>
      <c r="F236" s="192">
        <v>9.3173266439706137E-3</v>
      </c>
    </row>
    <row r="237" spans="1:6" ht="30" customHeight="1" x14ac:dyDescent="0.25">
      <c r="A237" s="193" t="s">
        <v>674</v>
      </c>
      <c r="B237" s="193" t="s">
        <v>956</v>
      </c>
      <c r="C237" s="193" t="s">
        <v>955</v>
      </c>
      <c r="D237" s="192">
        <v>56.95</v>
      </c>
      <c r="E237" s="192">
        <v>56.31</v>
      </c>
      <c r="F237" s="192">
        <v>1.1365654413070502E-2</v>
      </c>
    </row>
    <row r="238" spans="1:6" ht="30" customHeight="1" x14ac:dyDescent="0.25">
      <c r="A238" s="193" t="s">
        <v>881</v>
      </c>
      <c r="B238" s="193" t="s">
        <v>956</v>
      </c>
      <c r="C238" s="193" t="s">
        <v>955</v>
      </c>
      <c r="D238" s="192">
        <v>24.03</v>
      </c>
      <c r="E238" s="192">
        <v>23.63</v>
      </c>
      <c r="F238" s="192">
        <v>1.6927634363097757E-2</v>
      </c>
    </row>
    <row r="239" spans="1:6" ht="30" customHeight="1" x14ac:dyDescent="0.25">
      <c r="A239" s="193" t="s">
        <v>676</v>
      </c>
      <c r="B239" s="193" t="s">
        <v>956</v>
      </c>
      <c r="C239" s="193" t="s">
        <v>955</v>
      </c>
      <c r="D239" s="192">
        <v>91.92</v>
      </c>
      <c r="E239" s="192">
        <v>91.88</v>
      </c>
      <c r="F239" s="192">
        <v>4.3535045711797995E-4</v>
      </c>
    </row>
    <row r="240" spans="1:6" ht="30" customHeight="1" x14ac:dyDescent="0.25">
      <c r="A240" s="193" t="s">
        <v>678</v>
      </c>
      <c r="B240" s="193" t="s">
        <v>956</v>
      </c>
      <c r="C240" s="193" t="s">
        <v>955</v>
      </c>
      <c r="D240" s="192">
        <v>97.9</v>
      </c>
      <c r="E240" s="192">
        <v>97.37</v>
      </c>
      <c r="F240" s="192">
        <v>5.4431549758652562E-3</v>
      </c>
    </row>
    <row r="241" spans="1:6" ht="30" customHeight="1" x14ac:dyDescent="0.25">
      <c r="A241" s="193" t="s">
        <v>907</v>
      </c>
      <c r="B241" s="193" t="s">
        <v>956</v>
      </c>
      <c r="C241" s="193" t="s">
        <v>958</v>
      </c>
      <c r="D241" s="192">
        <v>0.2</v>
      </c>
      <c r="E241" s="192">
        <v>0.19</v>
      </c>
      <c r="F241" s="192">
        <v>5.2631578947368418E-2</v>
      </c>
    </row>
    <row r="242" spans="1:6" ht="30" customHeight="1" x14ac:dyDescent="0.25">
      <c r="A242" s="193" t="s">
        <v>680</v>
      </c>
      <c r="B242" s="193" t="s">
        <v>956</v>
      </c>
      <c r="C242" s="193" t="s">
        <v>955</v>
      </c>
      <c r="D242" s="192">
        <v>23.16</v>
      </c>
      <c r="E242" s="192">
        <v>23.63</v>
      </c>
      <c r="F242" s="192">
        <v>-1.9889970376639865E-2</v>
      </c>
    </row>
    <row r="243" spans="1:6" ht="30" customHeight="1" x14ac:dyDescent="0.25">
      <c r="A243" s="193" t="s">
        <v>682</v>
      </c>
      <c r="B243" s="193" t="s">
        <v>956</v>
      </c>
      <c r="C243" s="193" t="s">
        <v>955</v>
      </c>
      <c r="D243" s="192">
        <v>28.99</v>
      </c>
      <c r="E243" s="192">
        <v>29.02</v>
      </c>
      <c r="F243" s="192">
        <v>-1.0337698139214334E-3</v>
      </c>
    </row>
    <row r="244" spans="1:6" ht="30" customHeight="1" x14ac:dyDescent="0.25">
      <c r="A244" s="193" t="s">
        <v>684</v>
      </c>
      <c r="B244" s="193" t="s">
        <v>956</v>
      </c>
      <c r="C244" s="193" t="s">
        <v>955</v>
      </c>
      <c r="D244" s="192">
        <v>17.829999999999998</v>
      </c>
      <c r="E244" s="192">
        <v>17.79</v>
      </c>
      <c r="F244" s="192">
        <v>2.2484541877459247E-3</v>
      </c>
    </row>
    <row r="245" spans="1:6" ht="30" customHeight="1" x14ac:dyDescent="0.25">
      <c r="A245" s="193" t="s">
        <v>237</v>
      </c>
      <c r="B245" s="193" t="s">
        <v>959</v>
      </c>
      <c r="C245" s="193" t="s">
        <v>955</v>
      </c>
      <c r="D245" s="192">
        <v>335.6</v>
      </c>
      <c r="E245" s="192">
        <v>330</v>
      </c>
      <c r="F245" s="192">
        <v>1.6969696969696968E-2</v>
      </c>
    </row>
    <row r="246" spans="1:6" ht="30" customHeight="1" x14ac:dyDescent="0.25">
      <c r="A246" s="193" t="s">
        <v>687</v>
      </c>
      <c r="B246" s="193" t="s">
        <v>956</v>
      </c>
      <c r="C246" s="193" t="s">
        <v>955</v>
      </c>
      <c r="D246" s="192">
        <v>69.180000000000007</v>
      </c>
      <c r="E246" s="192">
        <v>69.12</v>
      </c>
      <c r="F246" s="192">
        <v>8.6805555555555551E-4</v>
      </c>
    </row>
    <row r="247" spans="1:6" ht="30" customHeight="1" x14ac:dyDescent="0.25">
      <c r="A247" s="193" t="s">
        <v>689</v>
      </c>
      <c r="B247" s="193" t="s">
        <v>956</v>
      </c>
      <c r="C247" s="193" t="s">
        <v>955</v>
      </c>
      <c r="D247" s="192">
        <v>18.690000000000001</v>
      </c>
      <c r="E247" s="192">
        <v>18.440000000000001</v>
      </c>
      <c r="F247" s="192">
        <v>1.3557483731019523E-2</v>
      </c>
    </row>
    <row r="248" spans="1:6" ht="30" customHeight="1" x14ac:dyDescent="0.25">
      <c r="A248" s="193" t="s">
        <v>691</v>
      </c>
      <c r="B248" s="193" t="s">
        <v>956</v>
      </c>
      <c r="C248" s="193" t="s">
        <v>955</v>
      </c>
      <c r="D248" s="192">
        <v>60.1</v>
      </c>
      <c r="E248" s="192">
        <v>60.35</v>
      </c>
      <c r="F248" s="192">
        <v>-4.1425020712510356E-3</v>
      </c>
    </row>
    <row r="249" spans="1:6" ht="30" customHeight="1" x14ac:dyDescent="0.25">
      <c r="A249" s="193" t="s">
        <v>693</v>
      </c>
      <c r="B249" s="193" t="s">
        <v>956</v>
      </c>
      <c r="C249" s="193" t="s">
        <v>955</v>
      </c>
      <c r="D249" s="192">
        <v>21.55</v>
      </c>
      <c r="E249" s="192">
        <v>21.55</v>
      </c>
      <c r="F249" s="192">
        <v>0</v>
      </c>
    </row>
    <row r="250" spans="1:6" ht="30" customHeight="1" x14ac:dyDescent="0.25">
      <c r="A250" s="193" t="s">
        <v>695</v>
      </c>
      <c r="B250" s="193" t="s">
        <v>956</v>
      </c>
      <c r="C250" s="193" t="s">
        <v>955</v>
      </c>
      <c r="D250" s="192">
        <v>26.7</v>
      </c>
      <c r="E250" s="192">
        <v>26.25</v>
      </c>
      <c r="F250" s="192">
        <v>1.7142857142857144E-2</v>
      </c>
    </row>
    <row r="251" spans="1:6" ht="30" customHeight="1" x14ac:dyDescent="0.25">
      <c r="A251" s="193" t="s">
        <v>697</v>
      </c>
      <c r="B251" s="193" t="s">
        <v>956</v>
      </c>
      <c r="C251" s="193" t="s">
        <v>955</v>
      </c>
      <c r="D251" s="192">
        <v>6.14</v>
      </c>
      <c r="E251" s="192">
        <v>6.07</v>
      </c>
      <c r="F251" s="192">
        <v>1.1532125205930808E-2</v>
      </c>
    </row>
    <row r="252" spans="1:6" ht="30" customHeight="1" x14ac:dyDescent="0.25">
      <c r="A252" s="193" t="s">
        <v>699</v>
      </c>
      <c r="B252" s="193" t="s">
        <v>956</v>
      </c>
      <c r="C252" s="193" t="s">
        <v>955</v>
      </c>
      <c r="D252" s="192">
        <v>19.260000000000002</v>
      </c>
      <c r="E252" s="192">
        <v>18.61</v>
      </c>
      <c r="F252" s="192">
        <v>3.4927458355722731E-2</v>
      </c>
    </row>
    <row r="253" spans="1:6" ht="30" customHeight="1" x14ac:dyDescent="0.25">
      <c r="A253" s="193" t="s">
        <v>701</v>
      </c>
      <c r="B253" s="193" t="s">
        <v>956</v>
      </c>
      <c r="C253" s="193" t="s">
        <v>955</v>
      </c>
      <c r="D253" s="192">
        <v>14.27</v>
      </c>
      <c r="E253" s="192">
        <v>14.36</v>
      </c>
      <c r="F253" s="192">
        <v>-6.267409470752089E-3</v>
      </c>
    </row>
    <row r="254" spans="1:6" ht="30" customHeight="1" x14ac:dyDescent="0.25">
      <c r="A254" s="193" t="s">
        <v>703</v>
      </c>
      <c r="B254" s="193" t="s">
        <v>956</v>
      </c>
      <c r="C254" s="193" t="s">
        <v>955</v>
      </c>
      <c r="D254" s="192">
        <v>613.22</v>
      </c>
      <c r="E254" s="192">
        <v>611.54</v>
      </c>
      <c r="F254" s="192">
        <v>2.7471629002191189E-3</v>
      </c>
    </row>
    <row r="255" spans="1:6" ht="30" customHeight="1" x14ac:dyDescent="0.25">
      <c r="A255" s="193" t="s">
        <v>704</v>
      </c>
      <c r="B255" s="193" t="s">
        <v>956</v>
      </c>
      <c r="C255" s="193" t="s">
        <v>955</v>
      </c>
      <c r="D255" s="192">
        <v>44.4</v>
      </c>
      <c r="E255" s="192">
        <v>43.7</v>
      </c>
      <c r="F255" s="192">
        <v>1.6018306636155607E-2</v>
      </c>
    </row>
    <row r="256" spans="1:6" ht="30" customHeight="1" x14ac:dyDescent="0.25">
      <c r="A256" s="193" t="s">
        <v>706</v>
      </c>
      <c r="B256" s="193" t="s">
        <v>956</v>
      </c>
      <c r="C256" s="193" t="s">
        <v>955</v>
      </c>
      <c r="D256" s="192">
        <v>120.77</v>
      </c>
      <c r="E256" s="192">
        <v>121.14</v>
      </c>
      <c r="F256" s="192">
        <v>-3.0543173188046888E-3</v>
      </c>
    </row>
    <row r="257" spans="1:6" ht="30" customHeight="1" x14ac:dyDescent="0.25">
      <c r="A257" s="193" t="s">
        <v>708</v>
      </c>
      <c r="B257" s="193" t="s">
        <v>956</v>
      </c>
      <c r="C257" s="193" t="s">
        <v>955</v>
      </c>
      <c r="D257" s="192">
        <v>14.23</v>
      </c>
      <c r="E257" s="192">
        <v>14.41</v>
      </c>
      <c r="F257" s="192">
        <v>-1.2491325468424705E-2</v>
      </c>
    </row>
    <row r="258" spans="1:6" ht="30" customHeight="1" x14ac:dyDescent="0.25">
      <c r="A258" s="193" t="s">
        <v>710</v>
      </c>
      <c r="B258" s="193" t="s">
        <v>956</v>
      </c>
      <c r="C258" s="193" t="s">
        <v>955</v>
      </c>
      <c r="D258" s="192">
        <v>46.9</v>
      </c>
      <c r="E258" s="192">
        <v>46.99</v>
      </c>
      <c r="F258" s="192">
        <v>-1.915301127899553E-3</v>
      </c>
    </row>
    <row r="259" spans="1:6" ht="30" customHeight="1" x14ac:dyDescent="0.25">
      <c r="A259" s="193" t="s">
        <v>253</v>
      </c>
      <c r="B259" s="193" t="s">
        <v>959</v>
      </c>
      <c r="C259" s="193" t="s">
        <v>955</v>
      </c>
      <c r="D259" s="192">
        <v>21.23</v>
      </c>
      <c r="E259" s="192">
        <v>21.33</v>
      </c>
      <c r="F259" s="192">
        <v>-4.6882325363338025E-3</v>
      </c>
    </row>
    <row r="260" spans="1:6" ht="30" customHeight="1" x14ac:dyDescent="0.25">
      <c r="A260" s="193" t="s">
        <v>713</v>
      </c>
      <c r="B260" s="193" t="s">
        <v>956</v>
      </c>
      <c r="C260" s="193" t="s">
        <v>955</v>
      </c>
      <c r="D260" s="192">
        <v>1.53</v>
      </c>
      <c r="E260" s="192">
        <v>1.52</v>
      </c>
      <c r="F260" s="192">
        <v>6.5789473684210523E-3</v>
      </c>
    </row>
    <row r="261" spans="1:6" ht="30" customHeight="1" x14ac:dyDescent="0.25">
      <c r="A261" s="193" t="s">
        <v>715</v>
      </c>
      <c r="B261" s="193" t="s">
        <v>956</v>
      </c>
      <c r="C261" s="193" t="s">
        <v>955</v>
      </c>
      <c r="D261" s="192">
        <v>111.99</v>
      </c>
      <c r="E261" s="192">
        <v>111.12</v>
      </c>
      <c r="F261" s="192">
        <v>7.8293736501079906E-3</v>
      </c>
    </row>
    <row r="262" spans="1:6" ht="30" customHeight="1" x14ac:dyDescent="0.25">
      <c r="A262" s="193" t="s">
        <v>254</v>
      </c>
      <c r="B262" s="193" t="s">
        <v>959</v>
      </c>
      <c r="C262" s="193" t="s">
        <v>955</v>
      </c>
      <c r="D262" s="192">
        <v>102.63</v>
      </c>
      <c r="E262" s="192">
        <v>101.74</v>
      </c>
      <c r="F262" s="192">
        <v>8.747788480440338E-3</v>
      </c>
    </row>
    <row r="263" spans="1:6" ht="30" customHeight="1" x14ac:dyDescent="0.25">
      <c r="A263" s="193" t="s">
        <v>718</v>
      </c>
      <c r="B263" s="193" t="s">
        <v>956</v>
      </c>
      <c r="C263" s="193" t="s">
        <v>955</v>
      </c>
      <c r="D263" s="192">
        <v>56.86</v>
      </c>
      <c r="E263" s="192">
        <v>57.47</v>
      </c>
      <c r="F263" s="192">
        <v>-1.0614233513137289E-2</v>
      </c>
    </row>
    <row r="264" spans="1:6" ht="30" customHeight="1" x14ac:dyDescent="0.25">
      <c r="A264" s="193" t="s">
        <v>255</v>
      </c>
      <c r="B264" s="193" t="s">
        <v>959</v>
      </c>
      <c r="C264" s="193" t="s">
        <v>955</v>
      </c>
      <c r="D264" s="192">
        <v>32.42</v>
      </c>
      <c r="E264" s="192">
        <v>32.96</v>
      </c>
      <c r="F264" s="192">
        <v>-1.6383495145631068E-2</v>
      </c>
    </row>
    <row r="265" spans="1:6" ht="30" customHeight="1" x14ac:dyDescent="0.25">
      <c r="A265" s="193" t="s">
        <v>256</v>
      </c>
      <c r="B265" s="193" t="s">
        <v>959</v>
      </c>
      <c r="C265" s="193" t="s">
        <v>955</v>
      </c>
      <c r="D265" s="192">
        <v>9.36</v>
      </c>
      <c r="E265" s="192">
        <v>9.5399999999999991</v>
      </c>
      <c r="F265" s="192">
        <v>-1.8867924528301886E-2</v>
      </c>
    </row>
    <row r="266" spans="1:6" ht="30" customHeight="1" x14ac:dyDescent="0.25">
      <c r="A266" s="193" t="s">
        <v>722</v>
      </c>
      <c r="B266" s="193" t="s">
        <v>956</v>
      </c>
      <c r="C266" s="193" t="s">
        <v>955</v>
      </c>
      <c r="D266" s="192">
        <v>39.94</v>
      </c>
      <c r="E266" s="192">
        <v>39.549999999999997</v>
      </c>
      <c r="F266" s="192">
        <v>9.8609355246523384E-3</v>
      </c>
    </row>
    <row r="267" spans="1:6" ht="30" customHeight="1" x14ac:dyDescent="0.25">
      <c r="A267" s="193" t="s">
        <v>724</v>
      </c>
      <c r="B267" s="193" t="s">
        <v>956</v>
      </c>
      <c r="C267" s="193" t="s">
        <v>955</v>
      </c>
      <c r="D267" s="192">
        <v>73.59</v>
      </c>
      <c r="E267" s="192">
        <v>73.569999999999993</v>
      </c>
      <c r="F267" s="192">
        <v>2.7184993883376377E-4</v>
      </c>
    </row>
    <row r="268" spans="1:6" ht="30" customHeight="1" x14ac:dyDescent="0.25">
      <c r="A268" s="193" t="s">
        <v>257</v>
      </c>
      <c r="B268" s="193" t="s">
        <v>959</v>
      </c>
      <c r="C268" s="193" t="s">
        <v>955</v>
      </c>
      <c r="D268" s="192">
        <v>15.66</v>
      </c>
      <c r="E268" s="192">
        <v>15.8</v>
      </c>
      <c r="F268" s="192">
        <v>-8.8607594936708865E-3</v>
      </c>
    </row>
    <row r="269" spans="1:6" ht="30" customHeight="1" x14ac:dyDescent="0.25">
      <c r="A269" s="193" t="s">
        <v>727</v>
      </c>
      <c r="B269" s="193" t="s">
        <v>956</v>
      </c>
      <c r="C269" s="193" t="s">
        <v>955</v>
      </c>
      <c r="D269" s="192">
        <v>52.72</v>
      </c>
      <c r="E269" s="192">
        <v>51.73</v>
      </c>
      <c r="F269" s="192">
        <v>1.9137831045814808E-2</v>
      </c>
    </row>
    <row r="270" spans="1:6" ht="30" customHeight="1" x14ac:dyDescent="0.25">
      <c r="A270" s="193" t="s">
        <v>729</v>
      </c>
      <c r="B270" s="193" t="s">
        <v>956</v>
      </c>
      <c r="C270" s="193" t="s">
        <v>955</v>
      </c>
      <c r="D270" s="192">
        <v>48.02</v>
      </c>
      <c r="E270" s="192">
        <v>49.1</v>
      </c>
      <c r="F270" s="192">
        <v>-2.1995926680244398E-2</v>
      </c>
    </row>
    <row r="271" spans="1:6" ht="30" customHeight="1" x14ac:dyDescent="0.25">
      <c r="A271" s="193" t="s">
        <v>731</v>
      </c>
      <c r="B271" s="193" t="s">
        <v>956</v>
      </c>
      <c r="C271" s="193" t="s">
        <v>955</v>
      </c>
      <c r="D271" s="192">
        <v>79.45</v>
      </c>
      <c r="E271" s="192">
        <v>80.5</v>
      </c>
      <c r="F271" s="192">
        <v>-1.3043478260869565E-2</v>
      </c>
    </row>
    <row r="272" spans="1:6" ht="30" customHeight="1" x14ac:dyDescent="0.25">
      <c r="A272" s="193" t="s">
        <v>733</v>
      </c>
      <c r="B272" s="193" t="s">
        <v>956</v>
      </c>
      <c r="C272" s="193" t="s">
        <v>955</v>
      </c>
      <c r="D272" s="192">
        <v>36.69</v>
      </c>
      <c r="E272" s="192">
        <v>36.409999999999997</v>
      </c>
      <c r="F272" s="192">
        <v>7.6901950013732491E-3</v>
      </c>
    </row>
    <row r="273" spans="1:6" ht="30" customHeight="1" x14ac:dyDescent="0.25">
      <c r="A273" s="193" t="s">
        <v>735</v>
      </c>
      <c r="B273" s="193" t="s">
        <v>956</v>
      </c>
      <c r="C273" s="193" t="s">
        <v>955</v>
      </c>
      <c r="D273" s="192">
        <v>17.02</v>
      </c>
      <c r="E273" s="192">
        <v>17.03</v>
      </c>
      <c r="F273" s="192">
        <v>-5.8719906048150322E-4</v>
      </c>
    </row>
    <row r="274" spans="1:6" ht="30" customHeight="1" x14ac:dyDescent="0.25">
      <c r="A274" s="193" t="s">
        <v>737</v>
      </c>
      <c r="B274" s="193" t="s">
        <v>956</v>
      </c>
      <c r="C274" s="193" t="s">
        <v>955</v>
      </c>
      <c r="D274" s="192">
        <v>86.24</v>
      </c>
      <c r="E274" s="192">
        <v>87.42</v>
      </c>
      <c r="F274" s="192">
        <v>-1.3498055364905056E-2</v>
      </c>
    </row>
    <row r="275" spans="1:6" ht="30" customHeight="1" x14ac:dyDescent="0.25">
      <c r="A275" s="193" t="s">
        <v>739</v>
      </c>
      <c r="B275" s="193" t="s">
        <v>956</v>
      </c>
      <c r="C275" s="193" t="s">
        <v>955</v>
      </c>
      <c r="D275" s="192">
        <v>19.77</v>
      </c>
      <c r="E275" s="192">
        <v>20.18</v>
      </c>
      <c r="F275" s="192">
        <v>-2.0317145688800792E-2</v>
      </c>
    </row>
    <row r="276" spans="1:6" ht="30" customHeight="1" x14ac:dyDescent="0.25">
      <c r="A276" s="193" t="s">
        <v>258</v>
      </c>
      <c r="B276" s="193" t="s">
        <v>959</v>
      </c>
      <c r="C276" s="193" t="s">
        <v>955</v>
      </c>
      <c r="D276" s="192">
        <v>101.79</v>
      </c>
      <c r="E276" s="192">
        <v>99.12</v>
      </c>
      <c r="F276" s="192">
        <v>2.6937046004842615E-2</v>
      </c>
    </row>
    <row r="277" spans="1:6" ht="30" customHeight="1" x14ac:dyDescent="0.25">
      <c r="A277" s="193" t="s">
        <v>742</v>
      </c>
      <c r="B277" s="193" t="s">
        <v>956</v>
      </c>
      <c r="C277" s="193" t="s">
        <v>955</v>
      </c>
      <c r="D277" s="192">
        <v>45.74</v>
      </c>
      <c r="E277" s="192">
        <v>45.07</v>
      </c>
      <c r="F277" s="192">
        <v>1.4865764366540937E-2</v>
      </c>
    </row>
    <row r="278" spans="1:6" ht="30" customHeight="1" x14ac:dyDescent="0.25">
      <c r="A278" s="193" t="s">
        <v>259</v>
      </c>
      <c r="B278" s="193" t="s">
        <v>959</v>
      </c>
      <c r="C278" s="193" t="s">
        <v>955</v>
      </c>
      <c r="D278" s="192">
        <v>10.87</v>
      </c>
      <c r="E278" s="192">
        <v>11.47</v>
      </c>
      <c r="F278" s="192">
        <v>-5.2310374891020049E-2</v>
      </c>
    </row>
    <row r="279" spans="1:6" ht="30" customHeight="1" x14ac:dyDescent="0.25">
      <c r="A279" s="193" t="s">
        <v>745</v>
      </c>
      <c r="B279" s="193" t="s">
        <v>956</v>
      </c>
      <c r="C279" s="193" t="s">
        <v>955</v>
      </c>
      <c r="D279" s="192">
        <v>31.63</v>
      </c>
      <c r="E279" s="192">
        <v>31.31</v>
      </c>
      <c r="F279" s="192">
        <v>1.0220376876397317E-2</v>
      </c>
    </row>
    <row r="280" spans="1:6" ht="30" customHeight="1" x14ac:dyDescent="0.25">
      <c r="A280" s="193" t="s">
        <v>260</v>
      </c>
      <c r="B280" s="193" t="s">
        <v>959</v>
      </c>
      <c r="C280" s="193" t="s">
        <v>955</v>
      </c>
      <c r="D280" s="192">
        <v>115.73</v>
      </c>
      <c r="E280" s="192">
        <v>113.7</v>
      </c>
      <c r="F280" s="192">
        <v>1.7854001759014953E-2</v>
      </c>
    </row>
    <row r="281" spans="1:6" ht="30" customHeight="1" x14ac:dyDescent="0.25">
      <c r="A281" s="193" t="s">
        <v>748</v>
      </c>
      <c r="B281" s="193" t="s">
        <v>956</v>
      </c>
      <c r="C281" s="193" t="s">
        <v>955</v>
      </c>
      <c r="D281" s="192">
        <v>20.8</v>
      </c>
      <c r="E281" s="192">
        <v>20.81</v>
      </c>
      <c r="F281" s="192">
        <v>-4.8053820278712159E-4</v>
      </c>
    </row>
    <row r="282" spans="1:6" ht="30" customHeight="1" x14ac:dyDescent="0.25">
      <c r="A282" s="193" t="s">
        <v>750</v>
      </c>
      <c r="B282" s="193" t="s">
        <v>956</v>
      </c>
      <c r="C282" s="193" t="s">
        <v>955</v>
      </c>
      <c r="D282" s="192">
        <v>136.96</v>
      </c>
      <c r="E282" s="192">
        <v>129.26</v>
      </c>
      <c r="F282" s="192">
        <v>5.9569859198514624E-2</v>
      </c>
    </row>
    <row r="283" spans="1:6" ht="30" customHeight="1" x14ac:dyDescent="0.25">
      <c r="A283" s="193" t="s">
        <v>752</v>
      </c>
      <c r="B283" s="193" t="s">
        <v>956</v>
      </c>
      <c r="C283" s="193" t="s">
        <v>955</v>
      </c>
      <c r="D283" s="192">
        <v>34.58</v>
      </c>
      <c r="E283" s="192">
        <v>34.31</v>
      </c>
      <c r="F283" s="192">
        <v>7.8694258233751088E-3</v>
      </c>
    </row>
    <row r="284" spans="1:6" ht="30" customHeight="1" x14ac:dyDescent="0.25">
      <c r="A284" s="193" t="s">
        <v>754</v>
      </c>
      <c r="B284" s="193" t="s">
        <v>956</v>
      </c>
      <c r="C284" s="193" t="s">
        <v>955</v>
      </c>
      <c r="D284" s="192">
        <v>29.27</v>
      </c>
      <c r="E284" s="192">
        <v>29.23</v>
      </c>
      <c r="F284" s="192">
        <v>1.3684570646595963E-3</v>
      </c>
    </row>
    <row r="285" spans="1:6" ht="30" customHeight="1" x14ac:dyDescent="0.25">
      <c r="A285" s="193" t="s">
        <v>756</v>
      </c>
      <c r="B285" s="193" t="s">
        <v>956</v>
      </c>
      <c r="C285" s="193" t="s">
        <v>955</v>
      </c>
      <c r="D285" s="192">
        <v>10.02</v>
      </c>
      <c r="E285" s="192">
        <v>10.02</v>
      </c>
      <c r="F285" s="192">
        <v>0</v>
      </c>
    </row>
    <row r="286" spans="1:6" ht="30" customHeight="1" x14ac:dyDescent="0.25">
      <c r="A286" s="193" t="s">
        <v>758</v>
      </c>
      <c r="B286" s="193" t="s">
        <v>956</v>
      </c>
      <c r="C286" s="193" t="s">
        <v>955</v>
      </c>
      <c r="D286" s="192">
        <v>79.55</v>
      </c>
      <c r="E286" s="192">
        <v>78.349999999999994</v>
      </c>
      <c r="F286" s="192">
        <v>1.5315890236119975E-2</v>
      </c>
    </row>
    <row r="287" spans="1:6" ht="30" customHeight="1" x14ac:dyDescent="0.25">
      <c r="A287" s="193" t="s">
        <v>760</v>
      </c>
      <c r="B287" s="193" t="s">
        <v>956</v>
      </c>
      <c r="C287" s="193" t="s">
        <v>955</v>
      </c>
      <c r="D287" s="192">
        <v>146.57</v>
      </c>
      <c r="E287" s="192">
        <v>146.59</v>
      </c>
      <c r="F287" s="192">
        <v>-1.3643495463537759E-4</v>
      </c>
    </row>
    <row r="288" spans="1:6" ht="30" customHeight="1" x14ac:dyDescent="0.25">
      <c r="A288" s="193" t="s">
        <v>762</v>
      </c>
      <c r="B288" s="193" t="s">
        <v>956</v>
      </c>
      <c r="C288" s="193" t="s">
        <v>955</v>
      </c>
      <c r="D288" s="192">
        <v>4.7300000000000004</v>
      </c>
      <c r="E288" s="192">
        <v>4.7699999999999996</v>
      </c>
      <c r="F288" s="192">
        <v>-8.385744234800839E-3</v>
      </c>
    </row>
    <row r="289" spans="1:6" ht="30" customHeight="1" x14ac:dyDescent="0.25">
      <c r="A289" s="193" t="s">
        <v>764</v>
      </c>
      <c r="B289" s="193" t="s">
        <v>956</v>
      </c>
      <c r="C289" s="193" t="s">
        <v>955</v>
      </c>
      <c r="D289" s="192">
        <v>5.78</v>
      </c>
      <c r="E289" s="192">
        <v>5.56</v>
      </c>
      <c r="F289" s="192">
        <v>3.9568345323741004E-2</v>
      </c>
    </row>
    <row r="290" spans="1:6" ht="30" customHeight="1" x14ac:dyDescent="0.25">
      <c r="A290" s="193" t="s">
        <v>766</v>
      </c>
      <c r="B290" s="193" t="s">
        <v>956</v>
      </c>
      <c r="C290" s="193" t="s">
        <v>955</v>
      </c>
      <c r="D290" s="192">
        <v>20.18</v>
      </c>
      <c r="E290" s="192">
        <v>20.05</v>
      </c>
      <c r="F290" s="192">
        <v>6.4837905236907727E-3</v>
      </c>
    </row>
    <row r="291" spans="1:6" ht="30" customHeight="1" x14ac:dyDescent="0.25">
      <c r="A291" s="193" t="s">
        <v>768</v>
      </c>
      <c r="B291" s="193" t="s">
        <v>956</v>
      </c>
      <c r="C291" s="193" t="s">
        <v>955</v>
      </c>
      <c r="D291" s="192">
        <v>19.09</v>
      </c>
      <c r="E291" s="192">
        <v>18.940000000000001</v>
      </c>
      <c r="F291" s="192">
        <v>7.9197465681098197E-3</v>
      </c>
    </row>
    <row r="292" spans="1:6" ht="30" customHeight="1" x14ac:dyDescent="0.25">
      <c r="A292" s="193" t="s">
        <v>770</v>
      </c>
      <c r="B292" s="193" t="s">
        <v>956</v>
      </c>
      <c r="C292" s="193" t="s">
        <v>955</v>
      </c>
      <c r="D292" s="192">
        <v>67.73</v>
      </c>
      <c r="E292" s="192">
        <v>67.66</v>
      </c>
      <c r="F292" s="192">
        <v>1.0345846881466155E-3</v>
      </c>
    </row>
    <row r="293" spans="1:6" ht="30" customHeight="1" x14ac:dyDescent="0.25">
      <c r="A293" s="193" t="s">
        <v>772</v>
      </c>
      <c r="B293" s="193" t="s">
        <v>956</v>
      </c>
      <c r="C293" s="193" t="s">
        <v>955</v>
      </c>
      <c r="D293" s="192">
        <v>117.58</v>
      </c>
      <c r="E293" s="192">
        <v>117.42</v>
      </c>
      <c r="F293" s="192">
        <v>1.3626298756600238E-3</v>
      </c>
    </row>
    <row r="294" spans="1:6" ht="30" customHeight="1" x14ac:dyDescent="0.25">
      <c r="A294" s="193" t="s">
        <v>774</v>
      </c>
      <c r="B294" s="193" t="s">
        <v>956</v>
      </c>
      <c r="C294" s="193" t="s">
        <v>955</v>
      </c>
      <c r="D294" s="192">
        <v>8.5299999999999994</v>
      </c>
      <c r="E294" s="192">
        <v>8.64</v>
      </c>
      <c r="F294" s="192">
        <v>-1.2731481481481481E-2</v>
      </c>
    </row>
    <row r="295" spans="1:6" ht="30" customHeight="1" x14ac:dyDescent="0.25">
      <c r="A295" s="193" t="s">
        <v>776</v>
      </c>
      <c r="B295" s="193" t="s">
        <v>956</v>
      </c>
      <c r="C295" s="193" t="s">
        <v>955</v>
      </c>
      <c r="D295" s="192">
        <v>32.82</v>
      </c>
      <c r="E295" s="192">
        <v>32.950000000000003</v>
      </c>
      <c r="F295" s="192">
        <v>-3.9453717754172985E-3</v>
      </c>
    </row>
    <row r="296" spans="1:6" ht="30" customHeight="1" x14ac:dyDescent="0.25">
      <c r="A296" s="193" t="s">
        <v>879</v>
      </c>
      <c r="B296" s="193" t="s">
        <v>956</v>
      </c>
      <c r="C296" s="193" t="s">
        <v>955</v>
      </c>
      <c r="D296" s="192">
        <v>18.8</v>
      </c>
      <c r="E296" s="192">
        <v>19.72</v>
      </c>
      <c r="F296" s="192">
        <v>-4.665314401622718E-2</v>
      </c>
    </row>
    <row r="297" spans="1:6" ht="30" customHeight="1" x14ac:dyDescent="0.25">
      <c r="A297" s="193" t="s">
        <v>778</v>
      </c>
      <c r="B297" s="193" t="s">
        <v>956</v>
      </c>
      <c r="C297" s="193" t="s">
        <v>955</v>
      </c>
      <c r="D297" s="192">
        <v>15.03</v>
      </c>
      <c r="E297" s="192">
        <v>14.84</v>
      </c>
      <c r="F297" s="192">
        <v>1.2803234501347708E-2</v>
      </c>
    </row>
    <row r="298" spans="1:6" ht="30" customHeight="1" x14ac:dyDescent="0.25">
      <c r="A298" s="193" t="s">
        <v>261</v>
      </c>
      <c r="B298" s="193" t="s">
        <v>959</v>
      </c>
      <c r="C298" s="193" t="s">
        <v>955</v>
      </c>
      <c r="D298" s="192">
        <v>95.5</v>
      </c>
      <c r="E298" s="192">
        <v>94.28</v>
      </c>
      <c r="F298" s="192">
        <v>1.2940178192617734E-2</v>
      </c>
    </row>
    <row r="299" spans="1:6" ht="30" customHeight="1" x14ac:dyDescent="0.25">
      <c r="A299" s="193" t="s">
        <v>781</v>
      </c>
      <c r="B299" s="193" t="s">
        <v>956</v>
      </c>
      <c r="C299" s="193" t="s">
        <v>955</v>
      </c>
      <c r="D299" s="192">
        <v>86.05</v>
      </c>
      <c r="E299" s="192">
        <v>86.33</v>
      </c>
      <c r="F299" s="192">
        <v>-3.2433684698250898E-3</v>
      </c>
    </row>
    <row r="300" spans="1:6" ht="30" customHeight="1" x14ac:dyDescent="0.25">
      <c r="A300" s="193" t="s">
        <v>783</v>
      </c>
      <c r="B300" s="193" t="s">
        <v>956</v>
      </c>
      <c r="C300" s="193" t="s">
        <v>955</v>
      </c>
      <c r="D300" s="192">
        <v>73.17</v>
      </c>
      <c r="E300" s="192">
        <v>73.22</v>
      </c>
      <c r="F300" s="192">
        <v>-6.8287353182190657E-4</v>
      </c>
    </row>
    <row r="301" spans="1:6" ht="30" customHeight="1" x14ac:dyDescent="0.25">
      <c r="A301" s="193" t="s">
        <v>785</v>
      </c>
      <c r="B301" s="193" t="s">
        <v>956</v>
      </c>
      <c r="C301" s="193" t="s">
        <v>955</v>
      </c>
      <c r="D301" s="192">
        <v>63.28</v>
      </c>
      <c r="E301" s="192">
        <v>62.14</v>
      </c>
      <c r="F301" s="192">
        <v>1.8345671065336338E-2</v>
      </c>
    </row>
    <row r="302" spans="1:6" ht="30" customHeight="1" x14ac:dyDescent="0.25">
      <c r="A302" s="193" t="s">
        <v>787</v>
      </c>
      <c r="B302" s="193" t="s">
        <v>956</v>
      </c>
      <c r="C302" s="193" t="s">
        <v>955</v>
      </c>
      <c r="D302" s="192">
        <v>48.57</v>
      </c>
      <c r="E302" s="192">
        <v>48.6</v>
      </c>
      <c r="F302" s="192">
        <v>-6.1728395061728394E-4</v>
      </c>
    </row>
    <row r="303" spans="1:6" ht="30" customHeight="1" x14ac:dyDescent="0.25">
      <c r="A303" s="193" t="s">
        <v>789</v>
      </c>
      <c r="B303" s="193" t="s">
        <v>956</v>
      </c>
      <c r="C303" s="193" t="s">
        <v>955</v>
      </c>
      <c r="D303" s="192">
        <v>15.71</v>
      </c>
      <c r="E303" s="192">
        <v>15.82</v>
      </c>
      <c r="F303" s="192">
        <v>-6.9532237673830596E-3</v>
      </c>
    </row>
    <row r="304" spans="1:6" ht="30" customHeight="1" x14ac:dyDescent="0.25">
      <c r="A304" s="193" t="s">
        <v>262</v>
      </c>
      <c r="B304" s="193" t="s">
        <v>959</v>
      </c>
      <c r="C304" s="193" t="s">
        <v>955</v>
      </c>
      <c r="D304" s="192">
        <v>103.98</v>
      </c>
      <c r="E304" s="192">
        <v>98.91</v>
      </c>
      <c r="F304" s="192">
        <v>5.1258720048528966E-2</v>
      </c>
    </row>
    <row r="305" spans="1:6" ht="30" customHeight="1" x14ac:dyDescent="0.25">
      <c r="A305" s="193" t="s">
        <v>792</v>
      </c>
      <c r="B305" s="193" t="s">
        <v>956</v>
      </c>
      <c r="C305" s="193" t="s">
        <v>955</v>
      </c>
      <c r="D305" s="192">
        <v>46.26</v>
      </c>
      <c r="E305" s="192">
        <v>41.2</v>
      </c>
      <c r="F305" s="192">
        <v>0.12281553398058252</v>
      </c>
    </row>
    <row r="306" spans="1:6" ht="30" customHeight="1" x14ac:dyDescent="0.25">
      <c r="A306" s="193" t="s">
        <v>794</v>
      </c>
      <c r="B306" s="193" t="s">
        <v>956</v>
      </c>
      <c r="C306" s="193" t="s">
        <v>955</v>
      </c>
      <c r="D306" s="192">
        <v>3.92</v>
      </c>
      <c r="E306" s="192">
        <v>4</v>
      </c>
      <c r="F306" s="192">
        <v>-0.02</v>
      </c>
    </row>
    <row r="307" spans="1:6" ht="30" customHeight="1" x14ac:dyDescent="0.25">
      <c r="A307" s="193" t="s">
        <v>263</v>
      </c>
      <c r="B307" s="193" t="s">
        <v>959</v>
      </c>
      <c r="C307" s="193" t="s">
        <v>955</v>
      </c>
      <c r="D307" s="192">
        <v>13.64</v>
      </c>
      <c r="E307" s="192">
        <v>13.77</v>
      </c>
      <c r="F307" s="192">
        <v>-9.44081336238199E-3</v>
      </c>
    </row>
    <row r="308" spans="1:6" ht="30" customHeight="1" x14ac:dyDescent="0.25">
      <c r="A308" s="193" t="s">
        <v>797</v>
      </c>
      <c r="B308" s="193" t="s">
        <v>956</v>
      </c>
      <c r="C308" s="193" t="s">
        <v>955</v>
      </c>
      <c r="D308" s="192">
        <v>57.7</v>
      </c>
      <c r="E308" s="192">
        <v>55.67</v>
      </c>
      <c r="F308" s="192">
        <v>3.6464882342374709E-2</v>
      </c>
    </row>
    <row r="309" spans="1:6" ht="30" customHeight="1" x14ac:dyDescent="0.25">
      <c r="A309" s="193" t="s">
        <v>264</v>
      </c>
      <c r="B309" s="193" t="s">
        <v>959</v>
      </c>
      <c r="C309" s="193" t="s">
        <v>955</v>
      </c>
      <c r="D309" s="192">
        <v>74.95</v>
      </c>
      <c r="E309" s="192">
        <v>73.78</v>
      </c>
      <c r="F309" s="192">
        <v>1.5857956085660069E-2</v>
      </c>
    </row>
    <row r="310" spans="1:6" ht="30" customHeight="1" x14ac:dyDescent="0.25">
      <c r="A310" s="193" t="s">
        <v>800</v>
      </c>
      <c r="B310" s="193" t="s">
        <v>956</v>
      </c>
      <c r="C310" s="193" t="s">
        <v>955</v>
      </c>
      <c r="D310" s="192">
        <v>60.61</v>
      </c>
      <c r="E310" s="192">
        <v>60.51</v>
      </c>
      <c r="F310" s="192">
        <v>1.6526194017517765E-3</v>
      </c>
    </row>
    <row r="311" spans="1:6" ht="30" customHeight="1" x14ac:dyDescent="0.25">
      <c r="A311" s="193" t="s">
        <v>802</v>
      </c>
      <c r="B311" s="193" t="s">
        <v>956</v>
      </c>
      <c r="C311" s="193" t="s">
        <v>955</v>
      </c>
      <c r="D311" s="192">
        <v>25.15</v>
      </c>
      <c r="E311" s="192">
        <v>25.145</v>
      </c>
      <c r="F311" s="192">
        <v>1.9884668920262477E-4</v>
      </c>
    </row>
    <row r="312" spans="1:6" ht="30" customHeight="1" x14ac:dyDescent="0.25">
      <c r="A312" s="193" t="s">
        <v>804</v>
      </c>
      <c r="B312" s="193" t="s">
        <v>956</v>
      </c>
      <c r="C312" s="193" t="s">
        <v>955</v>
      </c>
      <c r="D312" s="192">
        <v>31.43</v>
      </c>
      <c r="E312" s="192">
        <v>31.63</v>
      </c>
      <c r="F312" s="192">
        <v>-6.3231109705975336E-3</v>
      </c>
    </row>
    <row r="313" spans="1:6" ht="30" customHeight="1" x14ac:dyDescent="0.25">
      <c r="A313" s="193" t="s">
        <v>806</v>
      </c>
      <c r="B313" s="193" t="s">
        <v>956</v>
      </c>
      <c r="C313" s="193" t="s">
        <v>955</v>
      </c>
      <c r="D313" s="192">
        <v>37.200000000000003</v>
      </c>
      <c r="E313" s="192">
        <v>37.14</v>
      </c>
      <c r="F313" s="192">
        <v>1.6155088852988692E-3</v>
      </c>
    </row>
    <row r="314" spans="1:6" ht="30" customHeight="1" x14ac:dyDescent="0.25">
      <c r="A314" s="193" t="s">
        <v>909</v>
      </c>
      <c r="B314" s="193" t="s">
        <v>956</v>
      </c>
      <c r="C314" s="193" t="s">
        <v>958</v>
      </c>
      <c r="D314" s="192">
        <v>0.19</v>
      </c>
      <c r="E314" s="192">
        <v>0.19500000000000001</v>
      </c>
      <c r="F314" s="192">
        <v>-2.564102564102564E-2</v>
      </c>
    </row>
    <row r="315" spans="1:6" ht="30" customHeight="1" x14ac:dyDescent="0.25">
      <c r="A315" s="193" t="s">
        <v>808</v>
      </c>
      <c r="B315" s="193" t="s">
        <v>956</v>
      </c>
      <c r="C315" s="193" t="s">
        <v>955</v>
      </c>
      <c r="D315" s="192">
        <v>57.14</v>
      </c>
      <c r="E315" s="192">
        <v>57.52</v>
      </c>
      <c r="F315" s="192">
        <v>-6.6063977746870653E-3</v>
      </c>
    </row>
    <row r="316" spans="1:6" ht="30" customHeight="1" x14ac:dyDescent="0.25">
      <c r="A316" s="193" t="s">
        <v>239</v>
      </c>
      <c r="B316" s="193" t="s">
        <v>959</v>
      </c>
      <c r="C316" s="193" t="s">
        <v>958</v>
      </c>
      <c r="D316" s="192">
        <v>25.92</v>
      </c>
      <c r="E316" s="192">
        <v>25.8</v>
      </c>
      <c r="F316" s="192">
        <v>4.6511627906976744E-3</v>
      </c>
    </row>
    <row r="317" spans="1:6" ht="30" customHeight="1" x14ac:dyDescent="0.25">
      <c r="A317" s="193" t="s">
        <v>811</v>
      </c>
      <c r="B317" s="193" t="s">
        <v>956</v>
      </c>
      <c r="C317" s="193" t="s">
        <v>955</v>
      </c>
      <c r="D317" s="192">
        <v>170.05</v>
      </c>
      <c r="E317" s="192">
        <v>167.52</v>
      </c>
      <c r="F317" s="192">
        <v>1.5102674307545368E-2</v>
      </c>
    </row>
    <row r="318" spans="1:6" ht="30" customHeight="1" x14ac:dyDescent="0.25">
      <c r="A318" s="193" t="s">
        <v>936</v>
      </c>
      <c r="B318" s="193" t="s">
        <v>959</v>
      </c>
      <c r="C318" s="193" t="s">
        <v>958</v>
      </c>
      <c r="D318" s="192">
        <v>40.56</v>
      </c>
      <c r="E318" s="192">
        <v>40.369999999999997</v>
      </c>
      <c r="F318" s="192">
        <v>4.7064651969284119E-3</v>
      </c>
    </row>
    <row r="319" spans="1:6" ht="30" customHeight="1" x14ac:dyDescent="0.25">
      <c r="A319" s="193" t="s">
        <v>937</v>
      </c>
      <c r="B319" s="193" t="s">
        <v>959</v>
      </c>
      <c r="C319" s="193" t="s">
        <v>958</v>
      </c>
      <c r="D319" s="192">
        <v>40.47</v>
      </c>
      <c r="E319" s="192">
        <v>40.299999999999997</v>
      </c>
      <c r="F319" s="192">
        <v>4.2183622828784123E-3</v>
      </c>
    </row>
    <row r="320" spans="1:6" ht="30" customHeight="1" x14ac:dyDescent="0.25">
      <c r="A320" s="193" t="s">
        <v>815</v>
      </c>
      <c r="B320" s="193" t="s">
        <v>956</v>
      </c>
      <c r="C320" s="193" t="s">
        <v>955</v>
      </c>
      <c r="D320" s="192">
        <v>288.29000000000002</v>
      </c>
      <c r="E320" s="192">
        <v>285.14</v>
      </c>
      <c r="F320" s="192">
        <v>1.1047204881812442E-2</v>
      </c>
    </row>
    <row r="321" spans="1:6" ht="30" customHeight="1" x14ac:dyDescent="0.25">
      <c r="A321" s="193" t="s">
        <v>946</v>
      </c>
      <c r="B321" s="193" t="s">
        <v>959</v>
      </c>
      <c r="C321" s="193" t="s">
        <v>958</v>
      </c>
      <c r="D321" s="192">
        <v>34.085000000000001</v>
      </c>
      <c r="E321" s="192">
        <v>33.86</v>
      </c>
      <c r="F321" s="192">
        <v>6.6450088600118135E-3</v>
      </c>
    </row>
    <row r="322" spans="1:6" ht="30" customHeight="1" x14ac:dyDescent="0.25">
      <c r="A322" s="193" t="s">
        <v>897</v>
      </c>
      <c r="B322" s="193" t="s">
        <v>957</v>
      </c>
      <c r="C322" s="193" t="s">
        <v>958</v>
      </c>
      <c r="D322" s="192">
        <v>0.16729134000000001</v>
      </c>
      <c r="E322" s="192">
        <v>0.15637617000000001</v>
      </c>
      <c r="F322" s="192">
        <v>6.980072475237116E-2</v>
      </c>
    </row>
    <row r="323" spans="1:6" ht="30" customHeight="1" x14ac:dyDescent="0.25">
      <c r="A323" s="193" t="s">
        <v>938</v>
      </c>
      <c r="B323" s="193" t="s">
        <v>959</v>
      </c>
      <c r="C323" s="193" t="s">
        <v>958</v>
      </c>
      <c r="D323" s="192">
        <v>90.84</v>
      </c>
      <c r="E323" s="192">
        <v>90.23</v>
      </c>
      <c r="F323" s="192">
        <v>6.7605009420370161E-3</v>
      </c>
    </row>
    <row r="324" spans="1:6" ht="30" customHeight="1" x14ac:dyDescent="0.25">
      <c r="A324" s="193" t="s">
        <v>265</v>
      </c>
      <c r="B324" s="193" t="s">
        <v>959</v>
      </c>
      <c r="C324" s="193" t="s">
        <v>955</v>
      </c>
      <c r="D324" s="192">
        <v>67.83</v>
      </c>
      <c r="E324" s="192">
        <v>67.61</v>
      </c>
      <c r="F324" s="192">
        <v>3.2539565153083864E-3</v>
      </c>
    </row>
    <row r="325" spans="1:6" ht="30" customHeight="1" x14ac:dyDescent="0.25">
      <c r="A325" s="193" t="s">
        <v>240</v>
      </c>
      <c r="B325" s="193" t="s">
        <v>959</v>
      </c>
      <c r="C325" s="193" t="s">
        <v>955</v>
      </c>
      <c r="D325" s="192">
        <v>85.15</v>
      </c>
      <c r="E325" s="192">
        <v>84.06</v>
      </c>
      <c r="F325" s="192">
        <v>1.2966928384487271E-2</v>
      </c>
    </row>
    <row r="326" spans="1:6" ht="30" customHeight="1" x14ac:dyDescent="0.25">
      <c r="A326" s="193" t="s">
        <v>947</v>
      </c>
      <c r="B326" s="193" t="s">
        <v>959</v>
      </c>
      <c r="C326" s="193" t="s">
        <v>958</v>
      </c>
      <c r="D326" s="192">
        <v>30.78</v>
      </c>
      <c r="E326" s="192">
        <v>30.62</v>
      </c>
      <c r="F326" s="192">
        <v>5.2253429131286742E-3</v>
      </c>
    </row>
    <row r="327" spans="1:6" ht="30" customHeight="1" x14ac:dyDescent="0.25">
      <c r="A327" s="193" t="s">
        <v>821</v>
      </c>
      <c r="B327" s="193" t="s">
        <v>956</v>
      </c>
      <c r="C327" s="193" t="s">
        <v>955</v>
      </c>
      <c r="D327" s="192">
        <v>28.86</v>
      </c>
      <c r="E327" s="192">
        <v>27.64</v>
      </c>
      <c r="F327" s="192">
        <v>4.4138929088277858E-2</v>
      </c>
    </row>
    <row r="328" spans="1:6" ht="30" customHeight="1" x14ac:dyDescent="0.25">
      <c r="A328" s="193" t="s">
        <v>823</v>
      </c>
      <c r="B328" s="193" t="s">
        <v>956</v>
      </c>
      <c r="C328" s="193" t="s">
        <v>955</v>
      </c>
      <c r="D328" s="192">
        <v>83.24</v>
      </c>
      <c r="E328" s="192">
        <v>83.32</v>
      </c>
      <c r="F328" s="192">
        <v>-9.6015362457993274E-4</v>
      </c>
    </row>
    <row r="329" spans="1:6" ht="30" customHeight="1" x14ac:dyDescent="0.25">
      <c r="A329" s="193" t="s">
        <v>241</v>
      </c>
      <c r="B329" s="193" t="s">
        <v>959</v>
      </c>
      <c r="C329" s="193" t="s">
        <v>955</v>
      </c>
      <c r="D329" s="192">
        <v>102.54</v>
      </c>
      <c r="E329" s="192">
        <v>102.49</v>
      </c>
      <c r="F329" s="192">
        <v>4.8785247341204019E-4</v>
      </c>
    </row>
    <row r="330" spans="1:6" ht="30" customHeight="1" x14ac:dyDescent="0.25">
      <c r="A330" s="193" t="s">
        <v>225</v>
      </c>
      <c r="B330" s="193" t="s">
        <v>959</v>
      </c>
      <c r="C330" s="193" t="s">
        <v>955</v>
      </c>
      <c r="D330" s="192">
        <v>388.5</v>
      </c>
      <c r="E330" s="192">
        <v>385.01</v>
      </c>
      <c r="F330" s="192">
        <v>9.0646996181917346E-3</v>
      </c>
    </row>
    <row r="331" spans="1:6" ht="30" customHeight="1" x14ac:dyDescent="0.25">
      <c r="A331" s="193" t="s">
        <v>826</v>
      </c>
      <c r="B331" s="193" t="s">
        <v>956</v>
      </c>
      <c r="C331" s="193" t="s">
        <v>955</v>
      </c>
      <c r="D331" s="192">
        <v>34.729999999999997</v>
      </c>
      <c r="E331" s="192">
        <v>34.049999999999997</v>
      </c>
      <c r="F331" s="192">
        <v>1.9970631424375919E-2</v>
      </c>
    </row>
    <row r="332" spans="1:6" ht="30" customHeight="1" x14ac:dyDescent="0.25">
      <c r="A332" s="193" t="s">
        <v>242</v>
      </c>
      <c r="B332" s="193" t="s">
        <v>959</v>
      </c>
      <c r="C332" s="193" t="s">
        <v>958</v>
      </c>
      <c r="D332" s="192">
        <v>34.619999999999997</v>
      </c>
      <c r="E332" s="192">
        <v>34.51</v>
      </c>
      <c r="F332" s="192">
        <v>3.1874818893074469E-3</v>
      </c>
    </row>
    <row r="333" spans="1:6" ht="30" customHeight="1" x14ac:dyDescent="0.25">
      <c r="A333" s="193" t="s">
        <v>829</v>
      </c>
      <c r="B333" s="193" t="s">
        <v>956</v>
      </c>
      <c r="C333" s="193" t="s">
        <v>955</v>
      </c>
      <c r="D333" s="192">
        <v>17.55</v>
      </c>
      <c r="E333" s="192">
        <v>17.21</v>
      </c>
      <c r="F333" s="192">
        <v>1.9755955839628123E-2</v>
      </c>
    </row>
    <row r="334" spans="1:6" ht="30" customHeight="1" x14ac:dyDescent="0.25">
      <c r="A334" s="193" t="s">
        <v>831</v>
      </c>
      <c r="B334" s="193" t="s">
        <v>956</v>
      </c>
      <c r="C334" s="193" t="s">
        <v>955</v>
      </c>
      <c r="D334" s="192">
        <v>50</v>
      </c>
      <c r="E334" s="192">
        <v>49.3</v>
      </c>
      <c r="F334" s="192">
        <v>1.4198782961460446E-2</v>
      </c>
    </row>
    <row r="335" spans="1:6" ht="30" customHeight="1" x14ac:dyDescent="0.25">
      <c r="A335" s="193" t="s">
        <v>939</v>
      </c>
      <c r="B335" s="193" t="s">
        <v>959</v>
      </c>
      <c r="C335" s="193" t="s">
        <v>958</v>
      </c>
      <c r="D335" s="192">
        <v>70.94</v>
      </c>
      <c r="E335" s="192">
        <v>70.22</v>
      </c>
      <c r="F335" s="192">
        <v>1.0253489034463116E-2</v>
      </c>
    </row>
    <row r="336" spans="1:6" ht="30" customHeight="1" x14ac:dyDescent="0.25">
      <c r="A336" s="193" t="s">
        <v>243</v>
      </c>
      <c r="B336" s="193" t="s">
        <v>959</v>
      </c>
      <c r="C336" s="193" t="s">
        <v>955</v>
      </c>
      <c r="D336" s="192">
        <v>219.39</v>
      </c>
      <c r="E336" s="192">
        <v>217.5</v>
      </c>
      <c r="F336" s="192">
        <v>8.6896551724137926E-3</v>
      </c>
    </row>
    <row r="337" spans="1:6" ht="30" customHeight="1" x14ac:dyDescent="0.25">
      <c r="A337" s="193" t="s">
        <v>835</v>
      </c>
      <c r="B337" s="193" t="s">
        <v>956</v>
      </c>
      <c r="C337" s="193" t="s">
        <v>955</v>
      </c>
      <c r="D337" s="192">
        <v>47.61</v>
      </c>
      <c r="E337" s="192">
        <v>46.25</v>
      </c>
      <c r="F337" s="192">
        <v>2.9405405405405406E-2</v>
      </c>
    </row>
    <row r="338" spans="1:6" ht="30" customHeight="1" x14ac:dyDescent="0.25">
      <c r="A338" s="193" t="s">
        <v>266</v>
      </c>
      <c r="B338" s="193" t="s">
        <v>959</v>
      </c>
      <c r="C338" s="193" t="s">
        <v>955</v>
      </c>
      <c r="D338" s="192">
        <v>55.01</v>
      </c>
      <c r="E338" s="192">
        <v>54.52</v>
      </c>
      <c r="F338" s="192">
        <v>8.9875275128393252E-3</v>
      </c>
    </row>
    <row r="339" spans="1:6" ht="30" customHeight="1" x14ac:dyDescent="0.25">
      <c r="A339" s="193" t="s">
        <v>838</v>
      </c>
      <c r="B339" s="193" t="s">
        <v>956</v>
      </c>
      <c r="C339" s="193" t="s">
        <v>955</v>
      </c>
      <c r="D339" s="192">
        <v>20.78</v>
      </c>
      <c r="E339" s="192">
        <v>20.48</v>
      </c>
      <c r="F339" s="192">
        <v>1.46484375E-2</v>
      </c>
    </row>
    <row r="340" spans="1:6" ht="30" customHeight="1" x14ac:dyDescent="0.25">
      <c r="A340" s="193" t="s">
        <v>840</v>
      </c>
      <c r="B340" s="193" t="s">
        <v>956</v>
      </c>
      <c r="C340" s="193" t="s">
        <v>955</v>
      </c>
      <c r="D340" s="192">
        <v>76.45</v>
      </c>
      <c r="E340" s="192">
        <v>76.709999999999994</v>
      </c>
      <c r="F340" s="192">
        <v>-3.3893886064398381E-3</v>
      </c>
    </row>
    <row r="341" spans="1:6" ht="30" customHeight="1" x14ac:dyDescent="0.25">
      <c r="A341" s="193" t="s">
        <v>842</v>
      </c>
      <c r="B341" s="193" t="s">
        <v>956</v>
      </c>
      <c r="C341" s="193" t="s">
        <v>955</v>
      </c>
      <c r="D341" s="192">
        <v>46.96</v>
      </c>
      <c r="E341" s="192">
        <v>46.46</v>
      </c>
      <c r="F341" s="192">
        <v>1.0761945759793371E-2</v>
      </c>
    </row>
    <row r="342" spans="1:6" ht="30" customHeight="1" x14ac:dyDescent="0.25">
      <c r="A342" s="193" t="s">
        <v>844</v>
      </c>
      <c r="B342" s="193" t="s">
        <v>956</v>
      </c>
      <c r="C342" s="193" t="s">
        <v>955</v>
      </c>
      <c r="D342" s="192">
        <v>71.34</v>
      </c>
      <c r="E342" s="192">
        <v>70.819999999999993</v>
      </c>
      <c r="F342" s="192">
        <v>7.3425585992657446E-3</v>
      </c>
    </row>
    <row r="343" spans="1:6" ht="30" customHeight="1" x14ac:dyDescent="0.25">
      <c r="A343" s="193" t="s">
        <v>846</v>
      </c>
      <c r="B343" s="193" t="s">
        <v>956</v>
      </c>
      <c r="C343" s="193" t="s">
        <v>955</v>
      </c>
      <c r="D343" s="192">
        <v>105.12</v>
      </c>
      <c r="E343" s="192">
        <v>105.14</v>
      </c>
      <c r="F343" s="192">
        <v>-1.9022256039566293E-4</v>
      </c>
    </row>
    <row r="344" spans="1:6" ht="30" customHeight="1" x14ac:dyDescent="0.25">
      <c r="A344" s="193" t="s">
        <v>848</v>
      </c>
      <c r="B344" s="193" t="s">
        <v>956</v>
      </c>
      <c r="C344" s="193" t="s">
        <v>955</v>
      </c>
      <c r="D344" s="192">
        <v>16.420000000000002</v>
      </c>
      <c r="E344" s="192">
        <v>16.39</v>
      </c>
      <c r="F344" s="192">
        <v>1.8303843807199512E-3</v>
      </c>
    </row>
    <row r="345" spans="1:6" ht="30" customHeight="1" x14ac:dyDescent="0.25">
      <c r="A345" s="193" t="s">
        <v>850</v>
      </c>
      <c r="B345" s="193" t="s">
        <v>956</v>
      </c>
      <c r="C345" s="193" t="s">
        <v>955</v>
      </c>
      <c r="D345" s="192">
        <v>17.53</v>
      </c>
      <c r="E345" s="192">
        <v>17.54</v>
      </c>
      <c r="F345" s="192">
        <v>-5.7012542759407071E-4</v>
      </c>
    </row>
    <row r="346" spans="1:6" ht="30" customHeight="1" x14ac:dyDescent="0.25">
      <c r="A346" s="193" t="s">
        <v>852</v>
      </c>
      <c r="B346" s="193" t="s">
        <v>956</v>
      </c>
      <c r="C346" s="193" t="s">
        <v>955</v>
      </c>
      <c r="D346" s="192">
        <v>4.55</v>
      </c>
      <c r="E346" s="192">
        <v>4.45</v>
      </c>
      <c r="F346" s="192">
        <v>2.247191011235955E-2</v>
      </c>
    </row>
    <row r="347" spans="1:6" ht="30" customHeight="1" x14ac:dyDescent="0.25">
      <c r="A347" s="193" t="s">
        <v>854</v>
      </c>
      <c r="B347" s="193" t="s">
        <v>956</v>
      </c>
      <c r="C347" s="193" t="s">
        <v>955</v>
      </c>
      <c r="D347" s="192">
        <v>26.26</v>
      </c>
      <c r="E347" s="192">
        <v>25.89</v>
      </c>
      <c r="F347" s="192">
        <v>1.4291232135959829E-2</v>
      </c>
    </row>
    <row r="348" spans="1:6" ht="30" customHeight="1" x14ac:dyDescent="0.25">
      <c r="A348" s="193" t="s">
        <v>940</v>
      </c>
      <c r="B348" s="193" t="s">
        <v>959</v>
      </c>
      <c r="C348" s="193" t="s">
        <v>958</v>
      </c>
      <c r="D348" s="192">
        <v>32.93</v>
      </c>
      <c r="E348" s="192">
        <v>32.72</v>
      </c>
      <c r="F348" s="192">
        <v>6.4180929095354524E-3</v>
      </c>
    </row>
    <row r="349" spans="1:6" ht="30" customHeight="1" x14ac:dyDescent="0.25">
      <c r="A349" s="193" t="s">
        <v>941</v>
      </c>
      <c r="B349" s="193" t="s">
        <v>959</v>
      </c>
      <c r="C349" s="193" t="s">
        <v>958</v>
      </c>
      <c r="D349" s="192">
        <v>34.840000000000003</v>
      </c>
      <c r="E349" s="192">
        <v>34.58</v>
      </c>
      <c r="F349" s="192">
        <v>7.5187969924812026E-3</v>
      </c>
    </row>
    <row r="350" spans="1:6" ht="30" customHeight="1" x14ac:dyDescent="0.25">
      <c r="A350" s="193" t="s">
        <v>942</v>
      </c>
      <c r="B350" s="193" t="s">
        <v>959</v>
      </c>
      <c r="C350" s="193" t="s">
        <v>958</v>
      </c>
      <c r="D350" s="192">
        <v>30.215</v>
      </c>
      <c r="E350" s="192">
        <v>30.08</v>
      </c>
      <c r="F350" s="192">
        <v>4.4880319148936174E-3</v>
      </c>
    </row>
    <row r="351" spans="1:6" ht="30" customHeight="1" x14ac:dyDescent="0.25">
      <c r="A351" s="193" t="s">
        <v>898</v>
      </c>
      <c r="B351" s="193" t="s">
        <v>957</v>
      </c>
      <c r="C351" s="193" t="s">
        <v>958</v>
      </c>
      <c r="D351" s="192">
        <v>0.47600353000000001</v>
      </c>
      <c r="E351" s="192">
        <v>0.46589165999999999</v>
      </c>
      <c r="F351" s="192">
        <v>2.1704337871169446E-2</v>
      </c>
    </row>
    <row r="352" spans="1:6" ht="30" customHeight="1" x14ac:dyDescent="0.25">
      <c r="A352" s="193" t="s">
        <v>899</v>
      </c>
      <c r="B352" s="193" t="s">
        <v>957</v>
      </c>
      <c r="C352" s="193" t="s">
        <v>958</v>
      </c>
      <c r="D352" s="192">
        <v>354.43790000000001</v>
      </c>
      <c r="E352" s="192">
        <v>347.32350000000002</v>
      </c>
      <c r="F352" s="192">
        <v>2.0483497373486103E-2</v>
      </c>
    </row>
    <row r="353" spans="1:6" ht="30" customHeight="1" x14ac:dyDescent="0.25">
      <c r="A353" s="193" t="s">
        <v>859</v>
      </c>
      <c r="B353" s="193" t="s">
        <v>956</v>
      </c>
      <c r="C353" s="193" t="s">
        <v>955</v>
      </c>
      <c r="D353" s="192">
        <v>4.82</v>
      </c>
      <c r="E353" s="192">
        <v>4.82</v>
      </c>
      <c r="F353" s="192">
        <v>0</v>
      </c>
    </row>
    <row r="354" spans="1:6" ht="30" customHeight="1" x14ac:dyDescent="0.25">
      <c r="A354" s="193" t="s">
        <v>861</v>
      </c>
      <c r="B354" s="193" t="s">
        <v>956</v>
      </c>
      <c r="C354" s="193" t="s">
        <v>955</v>
      </c>
      <c r="D354" s="192">
        <v>61.45</v>
      </c>
      <c r="E354" s="192">
        <v>61.18</v>
      </c>
      <c r="F354" s="192">
        <v>4.4132069303694016E-3</v>
      </c>
    </row>
    <row r="355" spans="1:6" ht="30" customHeight="1" x14ac:dyDescent="0.25">
      <c r="A355" s="193" t="s">
        <v>863</v>
      </c>
      <c r="B355" s="193" t="s">
        <v>956</v>
      </c>
      <c r="C355" s="193" t="s">
        <v>955</v>
      </c>
      <c r="D355" s="192">
        <v>141.87</v>
      </c>
      <c r="E355" s="192">
        <v>146.11000000000001</v>
      </c>
      <c r="F355" s="192">
        <v>-2.9019232085415098E-2</v>
      </c>
    </row>
    <row r="356" spans="1:6" ht="30" customHeight="1" x14ac:dyDescent="0.25">
      <c r="A356" s="193" t="s">
        <v>900</v>
      </c>
      <c r="B356" s="193" t="s">
        <v>957</v>
      </c>
      <c r="C356" s="193" t="s">
        <v>958</v>
      </c>
      <c r="D356" s="192">
        <v>1.1924999999999999</v>
      </c>
      <c r="E356" s="192">
        <v>1.1691</v>
      </c>
      <c r="F356" s="192">
        <v>2.0015396458814474E-2</v>
      </c>
    </row>
    <row r="357" spans="1:6" ht="30" customHeight="1" x14ac:dyDescent="0.25">
      <c r="A357" s="193" t="s">
        <v>244</v>
      </c>
      <c r="B357" s="193" t="s">
        <v>959</v>
      </c>
      <c r="C357" s="193" t="s">
        <v>958</v>
      </c>
      <c r="D357" s="192">
        <v>45.63</v>
      </c>
      <c r="E357" s="192">
        <v>45.24</v>
      </c>
      <c r="F357" s="192">
        <v>8.6206896551724137E-3</v>
      </c>
    </row>
    <row r="358" spans="1:6" ht="30" customHeight="1" x14ac:dyDescent="0.25">
      <c r="A358" s="193" t="s">
        <v>944</v>
      </c>
      <c r="B358" s="193" t="s">
        <v>959</v>
      </c>
      <c r="C358" s="193" t="s">
        <v>958</v>
      </c>
      <c r="D358" s="192">
        <v>63.55</v>
      </c>
      <c r="E358" s="192">
        <v>63.14</v>
      </c>
      <c r="F358" s="192">
        <v>6.4935064935064931E-3</v>
      </c>
    </row>
    <row r="359" spans="1:6" ht="30" customHeight="1" x14ac:dyDescent="0.25">
      <c r="A359" s="193" t="s">
        <v>866</v>
      </c>
      <c r="B359" s="193" t="s">
        <v>956</v>
      </c>
      <c r="C359" s="193" t="s">
        <v>955</v>
      </c>
      <c r="D359" s="192">
        <v>68.150000000000006</v>
      </c>
      <c r="E359" s="192">
        <v>67.790000000000006</v>
      </c>
      <c r="F359" s="192">
        <v>5.3105177754831099E-3</v>
      </c>
    </row>
    <row r="360" spans="1:6" ht="30" customHeight="1" x14ac:dyDescent="0.25">
      <c r="A360" s="193" t="s">
        <v>901</v>
      </c>
      <c r="B360" s="193" t="s">
        <v>957</v>
      </c>
      <c r="C360" s="193" t="s">
        <v>958</v>
      </c>
      <c r="D360" s="192">
        <v>0.15765319999999999</v>
      </c>
      <c r="E360" s="192">
        <v>0.15266260000000001</v>
      </c>
      <c r="F360" s="192">
        <v>3.2690390442714851E-2</v>
      </c>
    </row>
    <row r="361" spans="1:6" ht="30" customHeight="1" x14ac:dyDescent="0.25">
      <c r="A361" s="193" t="s">
        <v>933</v>
      </c>
      <c r="B361" s="193" t="s">
        <v>959</v>
      </c>
      <c r="C361" s="193" t="s">
        <v>958</v>
      </c>
      <c r="D361" s="192">
        <v>38.83</v>
      </c>
      <c r="E361" s="192">
        <v>38.68</v>
      </c>
      <c r="F361" s="192">
        <v>3.8779731127197518E-3</v>
      </c>
    </row>
    <row r="362" spans="1:6" ht="30" customHeight="1" x14ac:dyDescent="0.25">
      <c r="A362" s="193" t="s">
        <v>869</v>
      </c>
      <c r="B362" s="193" t="s">
        <v>956</v>
      </c>
      <c r="C362" s="193" t="s">
        <v>955</v>
      </c>
      <c r="D362" s="192">
        <v>47.3</v>
      </c>
      <c r="E362" s="192">
        <v>44.54</v>
      </c>
      <c r="F362" s="192">
        <v>6.1966771441400989E-2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65B0-A719-424A-B794-8BF3B6AD7B46}">
  <dimension ref="A1:F373"/>
  <sheetViews>
    <sheetView showGridLines="0" workbookViewId="0"/>
  </sheetViews>
  <sheetFormatPr defaultRowHeight="30" customHeight="1" x14ac:dyDescent="0.25"/>
  <cols>
    <col min="1" max="1" width="9.140625" style="173"/>
    <col min="2" max="2" width="9.140625" style="174"/>
    <col min="3" max="3" width="47.85546875" style="173" bestFit="1" customWidth="1"/>
    <col min="4" max="16384" width="9.140625" style="173"/>
  </cols>
  <sheetData>
    <row r="1" spans="1:6" ht="30" customHeight="1" x14ac:dyDescent="0.25">
      <c r="A1" s="203" t="s">
        <v>980</v>
      </c>
      <c r="B1" s="201" t="s">
        <v>224</v>
      </c>
      <c r="C1" s="173" t="s">
        <v>93</v>
      </c>
      <c r="D1" s="175" t="s">
        <v>917</v>
      </c>
    </row>
    <row r="2" spans="1:6" ht="30" customHeight="1" x14ac:dyDescent="0.25">
      <c r="A2" s="173" t="s">
        <v>226</v>
      </c>
      <c r="B2" s="197" t="str">
        <f>IF( FIND( "-", _xlfn.CONCAT( tbCompanyNames[[#This Row],[Yahoo Symbol]], "-" ) ) &lt; LEN( tbCompanyNames[[#This Row],[Yahoo Symbol]] ), LEFT(tbCompanyNames[[#This Row],[Yahoo Symbol]],FIND("-",tbCompanyNames[[#This Row],[Yahoo Symbol]])-1), tbCompanyNames[[#This Row],[Yahoo Symbol]] )</f>
        <v>^VIX</v>
      </c>
      <c r="C2" s="173" t="s">
        <v>931</v>
      </c>
      <c r="D2" s="174" t="s">
        <v>911</v>
      </c>
      <c r="F2" s="173" t="s">
        <v>932</v>
      </c>
    </row>
    <row r="3" spans="1:6" ht="30" customHeight="1" x14ac:dyDescent="0.25">
      <c r="A3" s="173" t="s">
        <v>267</v>
      </c>
      <c r="B3" s="174" t="str">
        <f>IF( FIND( "-", _xlfn.CONCAT( tbCompanyNames[[#This Row],[Yahoo Symbol]], "-" ) ) &lt; LEN( tbCompanyNames[[#This Row],[Yahoo Symbol]] ), LEFT(tbCompanyNames[[#This Row],[Yahoo Symbol]],FIND("-",tbCompanyNames[[#This Row],[Yahoo Symbol]])-1), tbCompanyNames[[#This Row],[Yahoo Symbol]] )</f>
        <v>AAP</v>
      </c>
      <c r="C3" s="173" t="s">
        <v>268</v>
      </c>
      <c r="D3" s="174" t="s">
        <v>911</v>
      </c>
    </row>
    <row r="4" spans="1:6" ht="30" customHeight="1" x14ac:dyDescent="0.25">
      <c r="A4" s="173" t="s">
        <v>269</v>
      </c>
      <c r="B4" s="174" t="str">
        <f>IF( FIND( "-", _xlfn.CONCAT( tbCompanyNames[[#This Row],[Yahoo Symbol]], "-" ) ) &lt; LEN( tbCompanyNames[[#This Row],[Yahoo Symbol]] ), LEFT(tbCompanyNames[[#This Row],[Yahoo Symbol]],FIND("-",tbCompanyNames[[#This Row],[Yahoo Symbol]])-1), tbCompanyNames[[#This Row],[Yahoo Symbol]] )</f>
        <v>ABEV</v>
      </c>
      <c r="C4" s="173" t="s">
        <v>270</v>
      </c>
      <c r="D4" s="174" t="s">
        <v>911</v>
      </c>
    </row>
    <row r="5" spans="1:6" ht="30" customHeight="1" x14ac:dyDescent="0.25">
      <c r="A5" s="173" t="s">
        <v>271</v>
      </c>
      <c r="B5" s="174" t="str">
        <f>IF( FIND( "-", _xlfn.CONCAT( tbCompanyNames[[#This Row],[Yahoo Symbol]], "-" ) ) &lt; LEN( tbCompanyNames[[#This Row],[Yahoo Symbol]] ), LEFT(tbCompanyNames[[#This Row],[Yahoo Symbol]],FIND("-",tbCompanyNames[[#This Row],[Yahoo Symbol]])-1), tbCompanyNames[[#This Row],[Yahoo Symbol]] )</f>
        <v>ABM</v>
      </c>
      <c r="C5" s="173" t="s">
        <v>272</v>
      </c>
      <c r="D5" s="174" t="s">
        <v>911</v>
      </c>
    </row>
    <row r="6" spans="1:6" ht="30" customHeight="1" x14ac:dyDescent="0.25">
      <c r="A6" s="173" t="s">
        <v>273</v>
      </c>
      <c r="B6" s="174" t="str">
        <f>IF( FIND( "-", _xlfn.CONCAT( tbCompanyNames[[#This Row],[Yahoo Symbol]], "-" ) ) &lt; LEN( tbCompanyNames[[#This Row],[Yahoo Symbol]] ), LEFT(tbCompanyNames[[#This Row],[Yahoo Symbol]],FIND("-",tbCompanyNames[[#This Row],[Yahoo Symbol]])-1), tbCompanyNames[[#This Row],[Yahoo Symbol]] )</f>
        <v>ACH</v>
      </c>
      <c r="C6" s="173" t="s">
        <v>274</v>
      </c>
      <c r="D6" s="174" t="s">
        <v>911</v>
      </c>
    </row>
    <row r="7" spans="1:6" ht="30" customHeight="1" x14ac:dyDescent="0.25">
      <c r="A7" s="173" t="s">
        <v>885</v>
      </c>
      <c r="B7" s="174" t="str">
        <f>IF( FIND( "-", _xlfn.CONCAT( tbCompanyNames[[#This Row],[Yahoo Symbol]], "-" ) ) &lt; LEN( tbCompanyNames[[#This Row],[Yahoo Symbol]] ), LEFT(tbCompanyNames[[#This Row],[Yahoo Symbol]],FIND("-",tbCompanyNames[[#This Row],[Yahoo Symbol]])-1), tbCompanyNames[[#This Row],[Yahoo Symbol]] )</f>
        <v>ADA</v>
      </c>
      <c r="C7" s="173" t="s">
        <v>15</v>
      </c>
      <c r="D7" s="174" t="s">
        <v>911</v>
      </c>
    </row>
    <row r="8" spans="1:6" ht="30" customHeight="1" x14ac:dyDescent="0.25">
      <c r="A8" s="173" t="s">
        <v>275</v>
      </c>
      <c r="B8" s="174" t="str">
        <f>IF( FIND( "-", _xlfn.CONCAT( tbCompanyNames[[#This Row],[Yahoo Symbol]], "-" ) ) &lt; LEN( tbCompanyNames[[#This Row],[Yahoo Symbol]] ), LEFT(tbCompanyNames[[#This Row],[Yahoo Symbol]],FIND("-",tbCompanyNames[[#This Row],[Yahoo Symbol]])-1), tbCompanyNames[[#This Row],[Yahoo Symbol]] )</f>
        <v>ADNT</v>
      </c>
      <c r="C8" s="173" t="s">
        <v>276</v>
      </c>
      <c r="D8" s="174" t="s">
        <v>911</v>
      </c>
    </row>
    <row r="9" spans="1:6" ht="30" customHeight="1" x14ac:dyDescent="0.25">
      <c r="A9" s="173" t="s">
        <v>277</v>
      </c>
      <c r="B9" s="174" t="str">
        <f>IF( FIND( "-", _xlfn.CONCAT( tbCompanyNames[[#This Row],[Yahoo Symbol]], "-" ) ) &lt; LEN( tbCompanyNames[[#This Row],[Yahoo Symbol]] ), LEFT(tbCompanyNames[[#This Row],[Yahoo Symbol]],FIND("-",tbCompanyNames[[#This Row],[Yahoo Symbol]])-1), tbCompanyNames[[#This Row],[Yahoo Symbol]] )</f>
        <v>AEL</v>
      </c>
      <c r="C9" s="173" t="s">
        <v>278</v>
      </c>
      <c r="D9" s="174" t="s">
        <v>911</v>
      </c>
    </row>
    <row r="10" spans="1:6" ht="30" customHeight="1" x14ac:dyDescent="0.25">
      <c r="A10" s="173" t="s">
        <v>279</v>
      </c>
      <c r="B10" s="174" t="str">
        <f>IF( FIND( "-", _xlfn.CONCAT( tbCompanyNames[[#This Row],[Yahoo Symbol]], "-" ) ) &lt; LEN( tbCompanyNames[[#This Row],[Yahoo Symbol]] ), LEFT(tbCompanyNames[[#This Row],[Yahoo Symbol]],FIND("-",tbCompanyNames[[#This Row],[Yahoo Symbol]])-1), tbCompanyNames[[#This Row],[Yahoo Symbol]] )</f>
        <v>AGX</v>
      </c>
      <c r="C10" s="173" t="s">
        <v>280</v>
      </c>
      <c r="D10" s="174" t="s">
        <v>911</v>
      </c>
    </row>
    <row r="11" spans="1:6" ht="30" customHeight="1" x14ac:dyDescent="0.25">
      <c r="A11" s="173" t="s">
        <v>281</v>
      </c>
      <c r="B11" s="174" t="str">
        <f>IF( FIND( "-", _xlfn.CONCAT( tbCompanyNames[[#This Row],[Yahoo Symbol]], "-" ) ) &lt; LEN( tbCompanyNames[[#This Row],[Yahoo Symbol]] ), LEFT(tbCompanyNames[[#This Row],[Yahoo Symbol]],FIND("-",tbCompanyNames[[#This Row],[Yahoo Symbol]])-1), tbCompanyNames[[#This Row],[Yahoo Symbol]] )</f>
        <v>AIG</v>
      </c>
      <c r="C11" s="173" t="s">
        <v>282</v>
      </c>
      <c r="D11" s="174" t="s">
        <v>911</v>
      </c>
    </row>
    <row r="12" spans="1:6" ht="30" customHeight="1" x14ac:dyDescent="0.25">
      <c r="A12" s="173" t="s">
        <v>886</v>
      </c>
      <c r="B12" s="174" t="str">
        <f>IF( FIND( "-", _xlfn.CONCAT( tbCompanyNames[[#This Row],[Yahoo Symbol]], "-" ) ) &lt; LEN( tbCompanyNames[[#This Row],[Yahoo Symbol]] ), LEFT(tbCompanyNames[[#This Row],[Yahoo Symbol]],FIND("-",tbCompanyNames[[#This Row],[Yahoo Symbol]])-1), tbCompanyNames[[#This Row],[Yahoo Symbol]] )</f>
        <v>ALGO</v>
      </c>
      <c r="C12" s="173" t="s">
        <v>927</v>
      </c>
      <c r="D12" s="174" t="s">
        <v>911</v>
      </c>
    </row>
    <row r="13" spans="1:6" ht="30" customHeight="1" x14ac:dyDescent="0.25">
      <c r="A13" s="173" t="s">
        <v>283</v>
      </c>
      <c r="B13" s="174" t="str">
        <f>IF( FIND( "-", _xlfn.CONCAT( tbCompanyNames[[#This Row],[Yahoo Symbol]], "-" ) ) &lt; LEN( tbCompanyNames[[#This Row],[Yahoo Symbol]] ), LEFT(tbCompanyNames[[#This Row],[Yahoo Symbol]],FIND("-",tbCompanyNames[[#This Row],[Yahoo Symbol]])-1), tbCompanyNames[[#This Row],[Yahoo Symbol]] )</f>
        <v>ALXN</v>
      </c>
      <c r="C13" s="173" t="s">
        <v>284</v>
      </c>
      <c r="D13" s="174" t="s">
        <v>911</v>
      </c>
    </row>
    <row r="14" spans="1:6" ht="30" customHeight="1" x14ac:dyDescent="0.25">
      <c r="A14" s="173" t="s">
        <v>228</v>
      </c>
      <c r="B14" s="174" t="str">
        <f>IF( FIND( "-", _xlfn.CONCAT( tbCompanyNames[[#This Row],[Yahoo Symbol]], "-" ) ) &lt; LEN( tbCompanyNames[[#This Row],[Yahoo Symbol]] ), LEFT(tbCompanyNames[[#This Row],[Yahoo Symbol]],FIND("-",tbCompanyNames[[#This Row],[Yahoo Symbol]])-1), tbCompanyNames[[#This Row],[Yahoo Symbol]] )</f>
        <v>AMC</v>
      </c>
      <c r="C14" s="173" t="s">
        <v>902</v>
      </c>
      <c r="D14" s="174" t="s">
        <v>911</v>
      </c>
    </row>
    <row r="15" spans="1:6" ht="30" customHeight="1" x14ac:dyDescent="0.25">
      <c r="A15" s="173" t="s">
        <v>285</v>
      </c>
      <c r="B15" s="174" t="str">
        <f>IF( FIND( "-", _xlfn.CONCAT( tbCompanyNames[[#This Row],[Yahoo Symbol]], "-" ) ) &lt; LEN( tbCompanyNames[[#This Row],[Yahoo Symbol]] ), LEFT(tbCompanyNames[[#This Row],[Yahoo Symbol]],FIND("-",tbCompanyNames[[#This Row],[Yahoo Symbol]])-1), tbCompanyNames[[#This Row],[Yahoo Symbol]] )</f>
        <v>AMEH</v>
      </c>
      <c r="C15" s="173" t="s">
        <v>286</v>
      </c>
      <c r="D15" s="174" t="s">
        <v>911</v>
      </c>
    </row>
    <row r="16" spans="1:6" ht="30" customHeight="1" x14ac:dyDescent="0.25">
      <c r="A16" s="173" t="s">
        <v>287</v>
      </c>
      <c r="B16" s="174" t="str">
        <f>IF( FIND( "-", _xlfn.CONCAT( tbCompanyNames[[#This Row],[Yahoo Symbol]], "-" ) ) &lt; LEN( tbCompanyNames[[#This Row],[Yahoo Symbol]] ), LEFT(tbCompanyNames[[#This Row],[Yahoo Symbol]],FIND("-",tbCompanyNames[[#This Row],[Yahoo Symbol]])-1), tbCompanyNames[[#This Row],[Yahoo Symbol]] )</f>
        <v>AMRC</v>
      </c>
      <c r="C16" s="173" t="s">
        <v>288</v>
      </c>
      <c r="D16" s="174" t="s">
        <v>911</v>
      </c>
    </row>
    <row r="17" spans="1:4" ht="30" customHeight="1" x14ac:dyDescent="0.25">
      <c r="A17" s="173" t="s">
        <v>289</v>
      </c>
      <c r="B17" s="174" t="str">
        <f>IF( FIND( "-", _xlfn.CONCAT( tbCompanyNames[[#This Row],[Yahoo Symbol]], "-" ) ) &lt; LEN( tbCompanyNames[[#This Row],[Yahoo Symbol]] ), LEFT(tbCompanyNames[[#This Row],[Yahoo Symbol]],FIND("-",tbCompanyNames[[#This Row],[Yahoo Symbol]])-1), tbCompanyNames[[#This Row],[Yahoo Symbol]] )</f>
        <v>ANF</v>
      </c>
      <c r="C17" s="173" t="s">
        <v>290</v>
      </c>
      <c r="D17" s="174" t="s">
        <v>911</v>
      </c>
    </row>
    <row r="18" spans="1:4" ht="30" customHeight="1" x14ac:dyDescent="0.25">
      <c r="A18" s="173" t="s">
        <v>291</v>
      </c>
      <c r="B18" s="174" t="str">
        <f>IF( FIND( "-", _xlfn.CONCAT( tbCompanyNames[[#This Row],[Yahoo Symbol]], "-" ) ) &lt; LEN( tbCompanyNames[[#This Row],[Yahoo Symbol]] ), LEFT(tbCompanyNames[[#This Row],[Yahoo Symbol]],FIND("-",tbCompanyNames[[#This Row],[Yahoo Symbol]])-1), tbCompanyNames[[#This Row],[Yahoo Symbol]] )</f>
        <v>ANTM</v>
      </c>
      <c r="C18" s="173" t="s">
        <v>292</v>
      </c>
      <c r="D18" s="174" t="s">
        <v>911</v>
      </c>
    </row>
    <row r="19" spans="1:4" ht="30" customHeight="1" x14ac:dyDescent="0.25">
      <c r="A19" s="173" t="s">
        <v>293</v>
      </c>
      <c r="B19" s="174" t="str">
        <f>IF( FIND( "-", _xlfn.CONCAT( tbCompanyNames[[#This Row],[Yahoo Symbol]], "-" ) ) &lt; LEN( tbCompanyNames[[#This Row],[Yahoo Symbol]] ), LEFT(tbCompanyNames[[#This Row],[Yahoo Symbol]],FIND("-",tbCompanyNames[[#This Row],[Yahoo Symbol]])-1), tbCompanyNames[[#This Row],[Yahoo Symbol]] )</f>
        <v>APRN</v>
      </c>
      <c r="C19" s="173" t="s">
        <v>294</v>
      </c>
      <c r="D19" s="174" t="s">
        <v>911</v>
      </c>
    </row>
    <row r="20" spans="1:4" ht="30" customHeight="1" x14ac:dyDescent="0.25">
      <c r="A20" s="173" t="s">
        <v>295</v>
      </c>
      <c r="B20" s="174" t="str">
        <f>IF( FIND( "-", _xlfn.CONCAT( tbCompanyNames[[#This Row],[Yahoo Symbol]], "-" ) ) &lt; LEN( tbCompanyNames[[#This Row],[Yahoo Symbol]] ), LEFT(tbCompanyNames[[#This Row],[Yahoo Symbol]],FIND("-",tbCompanyNames[[#This Row],[Yahoo Symbol]])-1), tbCompanyNames[[#This Row],[Yahoo Symbol]] )</f>
        <v>ARCB</v>
      </c>
      <c r="C20" s="173" t="s">
        <v>296</v>
      </c>
      <c r="D20" s="174" t="s">
        <v>911</v>
      </c>
    </row>
    <row r="21" spans="1:4" ht="30" customHeight="1" x14ac:dyDescent="0.25">
      <c r="A21" s="173" t="s">
        <v>297</v>
      </c>
      <c r="B21" s="174" t="str">
        <f>IF( FIND( "-", _xlfn.CONCAT( tbCompanyNames[[#This Row],[Yahoo Symbol]], "-" ) ) &lt; LEN( tbCompanyNames[[#This Row],[Yahoo Symbol]] ), LEFT(tbCompanyNames[[#This Row],[Yahoo Symbol]],FIND("-",tbCompanyNames[[#This Row],[Yahoo Symbol]])-1), tbCompanyNames[[#This Row],[Yahoo Symbol]] )</f>
        <v>ARNC</v>
      </c>
      <c r="C21" s="173" t="s">
        <v>298</v>
      </c>
      <c r="D21" s="174" t="s">
        <v>911</v>
      </c>
    </row>
    <row r="22" spans="1:4" ht="30" customHeight="1" x14ac:dyDescent="0.25">
      <c r="A22" s="173" t="s">
        <v>299</v>
      </c>
      <c r="B22" s="174" t="str">
        <f>IF( FIND( "-", _xlfn.CONCAT( tbCompanyNames[[#This Row],[Yahoo Symbol]], "-" ) ) &lt; LEN( tbCompanyNames[[#This Row],[Yahoo Symbol]] ), LEFT(tbCompanyNames[[#This Row],[Yahoo Symbol]],FIND("-",tbCompanyNames[[#This Row],[Yahoo Symbol]])-1), tbCompanyNames[[#This Row],[Yahoo Symbol]] )</f>
        <v>ASIX</v>
      </c>
      <c r="C22" s="173" t="s">
        <v>300</v>
      </c>
      <c r="D22" s="174" t="s">
        <v>911</v>
      </c>
    </row>
    <row r="23" spans="1:4" ht="30" customHeight="1" x14ac:dyDescent="0.25">
      <c r="A23" s="173" t="s">
        <v>229</v>
      </c>
      <c r="B23" s="174" t="str">
        <f>IF( FIND( "-", _xlfn.CONCAT( tbCompanyNames[[#This Row],[Yahoo Symbol]], "-" ) ) &lt; LEN( tbCompanyNames[[#This Row],[Yahoo Symbol]] ), LEFT(tbCompanyNames[[#This Row],[Yahoo Symbol]],FIND("-",tbCompanyNames[[#This Row],[Yahoo Symbol]])-1), tbCompanyNames[[#This Row],[Yahoo Symbol]] )</f>
        <v>ATH.TO</v>
      </c>
      <c r="C23" s="173" t="s">
        <v>903</v>
      </c>
      <c r="D23" s="174" t="s">
        <v>911</v>
      </c>
    </row>
    <row r="24" spans="1:4" ht="30" customHeight="1" x14ac:dyDescent="0.25">
      <c r="A24" s="173" t="s">
        <v>301</v>
      </c>
      <c r="B24" s="174" t="str">
        <f>IF( FIND( "-", _xlfn.CONCAT( tbCompanyNames[[#This Row],[Yahoo Symbol]], "-" ) ) &lt; LEN( tbCompanyNames[[#This Row],[Yahoo Symbol]] ), LEFT(tbCompanyNames[[#This Row],[Yahoo Symbol]],FIND("-",tbCompanyNames[[#This Row],[Yahoo Symbol]])-1), tbCompanyNames[[#This Row],[Yahoo Symbol]] )</f>
        <v>ATHN</v>
      </c>
      <c r="C24" s="173" t="s">
        <v>302</v>
      </c>
      <c r="D24" s="174" t="s">
        <v>911</v>
      </c>
    </row>
    <row r="25" spans="1:4" ht="30" customHeight="1" x14ac:dyDescent="0.25">
      <c r="A25" s="178" t="s">
        <v>131</v>
      </c>
      <c r="B25" s="179" t="str">
        <f>IF( FIND( "-", _xlfn.CONCAT( tbCompanyNames[[#This Row],[Yahoo Symbol]], "-" ) ) &lt; LEN( tbCompanyNames[[#This Row],[Yahoo Symbol]] ), LEFT(tbCompanyNames[[#This Row],[Yahoo Symbol]],FIND("-",tbCompanyNames[[#This Row],[Yahoo Symbol]])-1), tbCompanyNames[[#This Row],[Yahoo Symbol]] )</f>
        <v>ATOM</v>
      </c>
      <c r="C25" s="173" t="s">
        <v>78</v>
      </c>
      <c r="D25" s="174" t="s">
        <v>912</v>
      </c>
    </row>
    <row r="26" spans="1:4" ht="30" customHeight="1" x14ac:dyDescent="0.25">
      <c r="A26" s="173" t="s">
        <v>303</v>
      </c>
      <c r="B26" s="174" t="str">
        <f>IF( FIND( "-", _xlfn.CONCAT( tbCompanyNames[[#This Row],[Yahoo Symbol]], "-" ) ) &lt; LEN( tbCompanyNames[[#This Row],[Yahoo Symbol]] ), LEFT(tbCompanyNames[[#This Row],[Yahoo Symbol]],FIND("-",tbCompanyNames[[#This Row],[Yahoo Symbol]])-1), tbCompanyNames[[#This Row],[Yahoo Symbol]] )</f>
        <v>ATI</v>
      </c>
      <c r="C26" s="173" t="s">
        <v>304</v>
      </c>
      <c r="D26" s="174" t="s">
        <v>911</v>
      </c>
    </row>
    <row r="27" spans="1:4" ht="30" customHeight="1" x14ac:dyDescent="0.25">
      <c r="A27" s="173" t="s">
        <v>305</v>
      </c>
      <c r="B27" s="174" t="str">
        <f>IF( FIND( "-", _xlfn.CONCAT( tbCompanyNames[[#This Row],[Yahoo Symbol]], "-" ) ) &lt; LEN( tbCompanyNames[[#This Row],[Yahoo Symbol]] ), LEFT(tbCompanyNames[[#This Row],[Yahoo Symbol]],FIND("-",tbCompanyNames[[#This Row],[Yahoo Symbol]])-1), tbCompanyNames[[#This Row],[Yahoo Symbol]] )</f>
        <v>ATUS</v>
      </c>
      <c r="C27" s="173" t="s">
        <v>306</v>
      </c>
      <c r="D27" s="174" t="s">
        <v>911</v>
      </c>
    </row>
    <row r="28" spans="1:4" ht="30" customHeight="1" x14ac:dyDescent="0.25">
      <c r="A28" s="173" t="s">
        <v>307</v>
      </c>
      <c r="B28" s="174" t="str">
        <f>IF( FIND( "-", _xlfn.CONCAT( tbCompanyNames[[#This Row],[Yahoo Symbol]], "-" ) ) &lt; LEN( tbCompanyNames[[#This Row],[Yahoo Symbol]] ), LEFT(tbCompanyNames[[#This Row],[Yahoo Symbol]],FIND("-",tbCompanyNames[[#This Row],[Yahoo Symbol]])-1), tbCompanyNames[[#This Row],[Yahoo Symbol]] )</f>
        <v>AVGO</v>
      </c>
      <c r="C28" s="173" t="s">
        <v>308</v>
      </c>
      <c r="D28" s="174" t="s">
        <v>911</v>
      </c>
    </row>
    <row r="29" spans="1:4" ht="30" customHeight="1" x14ac:dyDescent="0.25">
      <c r="A29" s="173" t="s">
        <v>53</v>
      </c>
      <c r="B29" s="174" t="str">
        <f>IF( FIND( "-", _xlfn.CONCAT( tbCompanyNames[[#This Row],[Yahoo Symbol]], "-" ) ) &lt; LEN( tbCompanyNames[[#This Row],[Yahoo Symbol]] ), LEFT(tbCompanyNames[[#This Row],[Yahoo Symbol]],FIND("-",tbCompanyNames[[#This Row],[Yahoo Symbol]])-1), tbCompanyNames[[#This Row],[Yahoo Symbol]] )</f>
        <v>BA</v>
      </c>
      <c r="C29" s="173" t="s">
        <v>309</v>
      </c>
      <c r="D29" s="174" t="s">
        <v>911</v>
      </c>
    </row>
    <row r="30" spans="1:4" ht="30" customHeight="1" x14ac:dyDescent="0.25">
      <c r="A30" s="173" t="s">
        <v>310</v>
      </c>
      <c r="B30" s="174" t="str">
        <f>IF( FIND( "-", _xlfn.CONCAT( tbCompanyNames[[#This Row],[Yahoo Symbol]], "-" ) ) &lt; LEN( tbCompanyNames[[#This Row],[Yahoo Symbol]] ), LEFT(tbCompanyNames[[#This Row],[Yahoo Symbol]],FIND("-",tbCompanyNames[[#This Row],[Yahoo Symbol]])-1), tbCompanyNames[[#This Row],[Yahoo Symbol]] )</f>
        <v>BAK</v>
      </c>
      <c r="C30" s="173" t="s">
        <v>311</v>
      </c>
      <c r="D30" s="174" t="s">
        <v>911</v>
      </c>
    </row>
    <row r="31" spans="1:4" ht="30" customHeight="1" x14ac:dyDescent="0.25">
      <c r="A31" s="173" t="s">
        <v>873</v>
      </c>
      <c r="B31" s="174" t="str">
        <f>IF( FIND( "-", _xlfn.CONCAT( tbCompanyNames[[#This Row],[Yahoo Symbol]], "-" ) ) &lt; LEN( tbCompanyNames[[#This Row],[Yahoo Symbol]] ), LEFT(tbCompanyNames[[#This Row],[Yahoo Symbol]],FIND("-",tbCompanyNames[[#This Row],[Yahoo Symbol]])-1), tbCompanyNames[[#This Row],[Yahoo Symbol]] )</f>
        <v>BB</v>
      </c>
      <c r="C31" s="173" t="s">
        <v>874</v>
      </c>
      <c r="D31" s="174" t="s">
        <v>911</v>
      </c>
    </row>
    <row r="32" spans="1:4" ht="30" customHeight="1" x14ac:dyDescent="0.25">
      <c r="A32" s="173" t="s">
        <v>883</v>
      </c>
      <c r="B32" s="174" t="str">
        <f>IF( FIND( "-", _xlfn.CONCAT( tbCompanyNames[[#This Row],[Yahoo Symbol]], "-" ) ) &lt; LEN( tbCompanyNames[[#This Row],[Yahoo Symbol]] ), LEFT(tbCompanyNames[[#This Row],[Yahoo Symbol]],FIND("-",tbCompanyNames[[#This Row],[Yahoo Symbol]])-1), tbCompanyNames[[#This Row],[Yahoo Symbol]] )</f>
        <v>BBBY</v>
      </c>
      <c r="C32" s="173" t="s">
        <v>884</v>
      </c>
      <c r="D32" s="174" t="s">
        <v>911</v>
      </c>
    </row>
    <row r="33" spans="1:4" ht="30" customHeight="1" x14ac:dyDescent="0.25">
      <c r="A33" s="173" t="s">
        <v>312</v>
      </c>
      <c r="B33" s="174" t="str">
        <f>IF( FIND( "-", _xlfn.CONCAT( tbCompanyNames[[#This Row],[Yahoo Symbol]], "-" ) ) &lt; LEN( tbCompanyNames[[#This Row],[Yahoo Symbol]] ), LEFT(tbCompanyNames[[#This Row],[Yahoo Symbol]],FIND("-",tbCompanyNames[[#This Row],[Yahoo Symbol]])-1), tbCompanyNames[[#This Row],[Yahoo Symbol]] )</f>
        <v>BBSI</v>
      </c>
      <c r="C33" s="173" t="s">
        <v>313</v>
      </c>
      <c r="D33" s="174" t="s">
        <v>911</v>
      </c>
    </row>
    <row r="34" spans="1:4" ht="30" customHeight="1" x14ac:dyDescent="0.25">
      <c r="A34" s="173" t="s">
        <v>314</v>
      </c>
      <c r="B34" s="174" t="str">
        <f>IF( FIND( "-", _xlfn.CONCAT( tbCompanyNames[[#This Row],[Yahoo Symbol]], "-" ) ) &lt; LEN( tbCompanyNames[[#This Row],[Yahoo Symbol]] ), LEFT(tbCompanyNames[[#This Row],[Yahoo Symbol]],FIND("-",tbCompanyNames[[#This Row],[Yahoo Symbol]])-1), tbCompanyNames[[#This Row],[Yahoo Symbol]] )</f>
        <v>BBY</v>
      </c>
      <c r="C34" s="173" t="s">
        <v>315</v>
      </c>
      <c r="D34" s="174" t="s">
        <v>911</v>
      </c>
    </row>
    <row r="35" spans="1:4" ht="30" customHeight="1" x14ac:dyDescent="0.25">
      <c r="A35" s="173" t="s">
        <v>316</v>
      </c>
      <c r="B35" s="174" t="str">
        <f>IF( FIND( "-", _xlfn.CONCAT( tbCompanyNames[[#This Row],[Yahoo Symbol]], "-" ) ) &lt; LEN( tbCompanyNames[[#This Row],[Yahoo Symbol]] ), LEFT(tbCompanyNames[[#This Row],[Yahoo Symbol]],FIND("-",tbCompanyNames[[#This Row],[Yahoo Symbol]])-1), tbCompanyNames[[#This Row],[Yahoo Symbol]] )</f>
        <v>BCC</v>
      </c>
      <c r="C35" s="173" t="s">
        <v>317</v>
      </c>
      <c r="D35" s="174" t="s">
        <v>911</v>
      </c>
    </row>
    <row r="36" spans="1:4" ht="30" customHeight="1" x14ac:dyDescent="0.25">
      <c r="A36" s="173" t="s">
        <v>887</v>
      </c>
      <c r="B36" s="174" t="str">
        <f>IF( FIND( "-", _xlfn.CONCAT( tbCompanyNames[[#This Row],[Yahoo Symbol]], "-" ) ) &lt; LEN( tbCompanyNames[[#This Row],[Yahoo Symbol]] ), LEFT(tbCompanyNames[[#This Row],[Yahoo Symbol]],FIND("-",tbCompanyNames[[#This Row],[Yahoo Symbol]])-1), tbCompanyNames[[#This Row],[Yahoo Symbol]] )</f>
        <v>BCH</v>
      </c>
      <c r="C36" s="173" t="s">
        <v>31</v>
      </c>
      <c r="D36" s="174" t="s">
        <v>911</v>
      </c>
    </row>
    <row r="37" spans="1:4" ht="30" customHeight="1" x14ac:dyDescent="0.25">
      <c r="A37" s="173" t="s">
        <v>318</v>
      </c>
      <c r="B37" s="174" t="str">
        <f>IF( FIND( "-", _xlfn.CONCAT( tbCompanyNames[[#This Row],[Yahoo Symbol]], "-" ) ) &lt; LEN( tbCompanyNames[[#This Row],[Yahoo Symbol]] ), LEFT(tbCompanyNames[[#This Row],[Yahoo Symbol]],FIND("-",tbCompanyNames[[#This Row],[Yahoo Symbol]])-1), tbCompanyNames[[#This Row],[Yahoo Symbol]] )</f>
        <v>BIIB</v>
      </c>
      <c r="C37" s="173" t="s">
        <v>319</v>
      </c>
      <c r="D37" s="174" t="s">
        <v>911</v>
      </c>
    </row>
    <row r="38" spans="1:4" ht="30" customHeight="1" x14ac:dyDescent="0.25">
      <c r="A38" s="173" t="s">
        <v>320</v>
      </c>
      <c r="B38" s="174" t="str">
        <f>IF( FIND( "-", _xlfn.CONCAT( tbCompanyNames[[#This Row],[Yahoo Symbol]], "-" ) ) &lt; LEN( tbCompanyNames[[#This Row],[Yahoo Symbol]] ), LEFT(tbCompanyNames[[#This Row],[Yahoo Symbol]],FIND("-",tbCompanyNames[[#This Row],[Yahoo Symbol]])-1), tbCompanyNames[[#This Row],[Yahoo Symbol]] )</f>
        <v>BKD</v>
      </c>
      <c r="C38" s="173" t="s">
        <v>321</v>
      </c>
      <c r="D38" s="174" t="s">
        <v>911</v>
      </c>
    </row>
    <row r="39" spans="1:4" ht="30" customHeight="1" x14ac:dyDescent="0.25">
      <c r="A39" s="173" t="s">
        <v>322</v>
      </c>
      <c r="B39" s="174" t="str">
        <f>IF( FIND( "-", _xlfn.CONCAT( tbCompanyNames[[#This Row],[Yahoo Symbol]], "-" ) ) &lt; LEN( tbCompanyNames[[#This Row],[Yahoo Symbol]] ), LEFT(tbCompanyNames[[#This Row],[Yahoo Symbol]],FIND("-",tbCompanyNames[[#This Row],[Yahoo Symbol]])-1), tbCompanyNames[[#This Row],[Yahoo Symbol]] )</f>
        <v>BLD</v>
      </c>
      <c r="C39" s="173" t="s">
        <v>323</v>
      </c>
      <c r="D39" s="174" t="s">
        <v>911</v>
      </c>
    </row>
    <row r="40" spans="1:4" ht="30" customHeight="1" x14ac:dyDescent="0.25">
      <c r="A40" s="173" t="s">
        <v>324</v>
      </c>
      <c r="B40" s="174" t="str">
        <f>IF( FIND( "-", _xlfn.CONCAT( tbCompanyNames[[#This Row],[Yahoo Symbol]], "-" ) ) &lt; LEN( tbCompanyNames[[#This Row],[Yahoo Symbol]] ), LEFT(tbCompanyNames[[#This Row],[Yahoo Symbol]],FIND("-",tbCompanyNames[[#This Row],[Yahoo Symbol]])-1), tbCompanyNames[[#This Row],[Yahoo Symbol]] )</f>
        <v>BLDR</v>
      </c>
      <c r="C40" s="173" t="s">
        <v>325</v>
      </c>
      <c r="D40" s="174" t="s">
        <v>911</v>
      </c>
    </row>
    <row r="41" spans="1:4" ht="30" customHeight="1" x14ac:dyDescent="0.25">
      <c r="A41" s="173" t="s">
        <v>326</v>
      </c>
      <c r="B41" s="174" t="str">
        <f>IF( FIND( "-", _xlfn.CONCAT( tbCompanyNames[[#This Row],[Yahoo Symbol]], "-" ) ) &lt; LEN( tbCompanyNames[[#This Row],[Yahoo Symbol]] ), LEFT(tbCompanyNames[[#This Row],[Yahoo Symbol]],FIND("-",tbCompanyNames[[#This Row],[Yahoo Symbol]])-1), tbCompanyNames[[#This Row],[Yahoo Symbol]] )</f>
        <v>BLK</v>
      </c>
      <c r="C41" s="173" t="s">
        <v>327</v>
      </c>
      <c r="D41" s="174" t="s">
        <v>911</v>
      </c>
    </row>
    <row r="42" spans="1:4" ht="30" customHeight="1" x14ac:dyDescent="0.25">
      <c r="A42" s="173" t="s">
        <v>328</v>
      </c>
      <c r="B42" s="174" t="str">
        <f>IF( FIND( "-", _xlfn.CONCAT( tbCompanyNames[[#This Row],[Yahoo Symbol]], "-" ) ) &lt; LEN( tbCompanyNames[[#This Row],[Yahoo Symbol]] ), LEFT(tbCompanyNames[[#This Row],[Yahoo Symbol]],FIND("-",tbCompanyNames[[#This Row],[Yahoo Symbol]])-1), tbCompanyNames[[#This Row],[Yahoo Symbol]] )</f>
        <v>BMWYY</v>
      </c>
      <c r="C42" s="173" t="s">
        <v>329</v>
      </c>
      <c r="D42" s="174" t="s">
        <v>911</v>
      </c>
    </row>
    <row r="43" spans="1:4" ht="30" customHeight="1" x14ac:dyDescent="0.25">
      <c r="A43" s="173" t="s">
        <v>888</v>
      </c>
      <c r="B43" s="174" t="str">
        <f>IF( FIND( "-", _xlfn.CONCAT( tbCompanyNames[[#This Row],[Yahoo Symbol]], "-" ) ) &lt; LEN( tbCompanyNames[[#This Row],[Yahoo Symbol]] ), LEFT(tbCompanyNames[[#This Row],[Yahoo Symbol]],FIND("-",tbCompanyNames[[#This Row],[Yahoo Symbol]])-1), tbCompanyNames[[#This Row],[Yahoo Symbol]] )</f>
        <v>BNB</v>
      </c>
      <c r="C43" s="173" t="s">
        <v>32</v>
      </c>
      <c r="D43" s="174" t="s">
        <v>911</v>
      </c>
    </row>
    <row r="44" spans="1:4" ht="30" customHeight="1" x14ac:dyDescent="0.25">
      <c r="A44" s="173" t="s">
        <v>230</v>
      </c>
      <c r="B44" s="174" t="str">
        <f>IF( FIND( "-", _xlfn.CONCAT( tbCompanyNames[[#This Row],[Yahoo Symbol]], "-" ) ) &lt; LEN( tbCompanyNames[[#This Row],[Yahoo Symbol]] ), LEFT(tbCompanyNames[[#This Row],[Yahoo Symbol]],FIND("-",tbCompanyNames[[#This Row],[Yahoo Symbol]])-1), tbCompanyNames[[#This Row],[Yahoo Symbol]] )</f>
        <v>BND</v>
      </c>
      <c r="C44" s="173" t="s">
        <v>330</v>
      </c>
      <c r="D44" s="174" t="s">
        <v>911</v>
      </c>
    </row>
    <row r="45" spans="1:4" ht="30" customHeight="1" x14ac:dyDescent="0.25">
      <c r="A45" s="173" t="s">
        <v>331</v>
      </c>
      <c r="B45" s="174" t="str">
        <f>IF( FIND( "-", _xlfn.CONCAT( tbCompanyNames[[#This Row],[Yahoo Symbol]], "-" ) ) &lt; LEN( tbCompanyNames[[#This Row],[Yahoo Symbol]] ), LEFT(tbCompanyNames[[#This Row],[Yahoo Symbol]],FIND("-",tbCompanyNames[[#This Row],[Yahoo Symbol]])-1), tbCompanyNames[[#This Row],[Yahoo Symbol]] )</f>
        <v>BOOT</v>
      </c>
      <c r="C45" s="173" t="s">
        <v>332</v>
      </c>
      <c r="D45" s="174" t="s">
        <v>911</v>
      </c>
    </row>
    <row r="46" spans="1:4" ht="30" customHeight="1" x14ac:dyDescent="0.25">
      <c r="A46" s="173" t="s">
        <v>889</v>
      </c>
      <c r="B46" s="174" t="str">
        <f>IF( FIND( "-", _xlfn.CONCAT( tbCompanyNames[[#This Row],[Yahoo Symbol]], "-" ) ) &lt; LEN( tbCompanyNames[[#This Row],[Yahoo Symbol]] ), LEFT(tbCompanyNames[[#This Row],[Yahoo Symbol]],FIND("-",tbCompanyNames[[#This Row],[Yahoo Symbol]])-1), tbCompanyNames[[#This Row],[Yahoo Symbol]] )</f>
        <v>BTC</v>
      </c>
      <c r="C46" s="173" t="s">
        <v>35</v>
      </c>
      <c r="D46" s="174" t="s">
        <v>911</v>
      </c>
    </row>
    <row r="47" spans="1:4" ht="30" customHeight="1" x14ac:dyDescent="0.25">
      <c r="A47" s="173" t="s">
        <v>333</v>
      </c>
      <c r="B47" s="174" t="str">
        <f>IF( FIND( "-", _xlfn.CONCAT( tbCompanyNames[[#This Row],[Yahoo Symbol]], "-" ) ) &lt; LEN( tbCompanyNames[[#This Row],[Yahoo Symbol]] ), LEFT(tbCompanyNames[[#This Row],[Yahoo Symbol]],FIND("-",tbCompanyNames[[#This Row],[Yahoo Symbol]])-1), tbCompanyNames[[#This Row],[Yahoo Symbol]] )</f>
        <v>BTI</v>
      </c>
      <c r="C47" s="173" t="s">
        <v>334</v>
      </c>
      <c r="D47" s="174" t="s">
        <v>911</v>
      </c>
    </row>
    <row r="48" spans="1:4" ht="30" customHeight="1" x14ac:dyDescent="0.25">
      <c r="A48" s="173" t="s">
        <v>335</v>
      </c>
      <c r="B48" s="174" t="str">
        <f>IF( FIND( "-", _xlfn.CONCAT( tbCompanyNames[[#This Row],[Yahoo Symbol]], "-" ) ) &lt; LEN( tbCompanyNames[[#This Row],[Yahoo Symbol]] ), LEFT(tbCompanyNames[[#This Row],[Yahoo Symbol]],FIND("-",tbCompanyNames[[#This Row],[Yahoo Symbol]])-1), tbCompanyNames[[#This Row],[Yahoo Symbol]] )</f>
        <v>BTU</v>
      </c>
      <c r="C48" s="173" t="s">
        <v>336</v>
      </c>
      <c r="D48" s="174" t="s">
        <v>911</v>
      </c>
    </row>
    <row r="49" spans="1:4" ht="30" customHeight="1" x14ac:dyDescent="0.25">
      <c r="A49" s="173" t="s">
        <v>337</v>
      </c>
      <c r="B49" s="174" t="str">
        <f>IF( FIND( "-", _xlfn.CONCAT( tbCompanyNames[[#This Row],[Yahoo Symbol]], "-" ) ) &lt; LEN( tbCompanyNames[[#This Row],[Yahoo Symbol]] ), LEFT(tbCompanyNames[[#This Row],[Yahoo Symbol]],FIND("-",tbCompanyNames[[#This Row],[Yahoo Symbol]])-1), tbCompanyNames[[#This Row],[Yahoo Symbol]] )</f>
        <v>BUD</v>
      </c>
      <c r="C49" s="173" t="s">
        <v>338</v>
      </c>
      <c r="D49" s="174" t="s">
        <v>911</v>
      </c>
    </row>
    <row r="50" spans="1:4" ht="30" customHeight="1" x14ac:dyDescent="0.25">
      <c r="A50" s="173" t="s">
        <v>339</v>
      </c>
      <c r="B50" s="174" t="str">
        <f>IF( FIND( "-", _xlfn.CONCAT( tbCompanyNames[[#This Row],[Yahoo Symbol]], "-" ) ) &lt; LEN( tbCompanyNames[[#This Row],[Yahoo Symbol]] ), LEFT(tbCompanyNames[[#This Row],[Yahoo Symbol]],FIND("-",tbCompanyNames[[#This Row],[Yahoo Symbol]])-1), tbCompanyNames[[#This Row],[Yahoo Symbol]] )</f>
        <v>BXP</v>
      </c>
      <c r="C50" s="173" t="s">
        <v>340</v>
      </c>
      <c r="D50" s="174" t="s">
        <v>911</v>
      </c>
    </row>
    <row r="51" spans="1:4" ht="30" customHeight="1" x14ac:dyDescent="0.25">
      <c r="A51" s="173" t="s">
        <v>341</v>
      </c>
      <c r="B51" s="174" t="str">
        <f>IF( FIND( "-", _xlfn.CONCAT( tbCompanyNames[[#This Row],[Yahoo Symbol]], "-" ) ) &lt; LEN( tbCompanyNames[[#This Row],[Yahoo Symbol]] ), LEFT(tbCompanyNames[[#This Row],[Yahoo Symbol]],FIND("-",tbCompanyNames[[#This Row],[Yahoo Symbol]])-1), tbCompanyNames[[#This Row],[Yahoo Symbol]] )</f>
        <v>BZH</v>
      </c>
      <c r="C51" s="173" t="s">
        <v>342</v>
      </c>
      <c r="D51" s="174" t="s">
        <v>911</v>
      </c>
    </row>
    <row r="52" spans="1:4" ht="30" customHeight="1" x14ac:dyDescent="0.25">
      <c r="A52" s="173" t="s">
        <v>343</v>
      </c>
      <c r="B52" s="174" t="str">
        <f>IF( FIND( "-", _xlfn.CONCAT( tbCompanyNames[[#This Row],[Yahoo Symbol]], "-" ) ) &lt; LEN( tbCompanyNames[[#This Row],[Yahoo Symbol]] ), LEFT(tbCompanyNames[[#This Row],[Yahoo Symbol]],FIND("-",tbCompanyNames[[#This Row],[Yahoo Symbol]])-1), tbCompanyNames[[#This Row],[Yahoo Symbol]] )</f>
        <v>CAH</v>
      </c>
      <c r="C52" s="173" t="s">
        <v>344</v>
      </c>
      <c r="D52" s="174" t="s">
        <v>911</v>
      </c>
    </row>
    <row r="53" spans="1:4" ht="30" customHeight="1" x14ac:dyDescent="0.25">
      <c r="A53" s="173" t="s">
        <v>345</v>
      </c>
      <c r="B53" s="174" t="str">
        <f>IF( FIND( "-", _xlfn.CONCAT( tbCompanyNames[[#This Row],[Yahoo Symbol]], "-" ) ) &lt; LEN( tbCompanyNames[[#This Row],[Yahoo Symbol]] ), LEFT(tbCompanyNames[[#This Row],[Yahoo Symbol]],FIND("-",tbCompanyNames[[#This Row],[Yahoo Symbol]])-1), tbCompanyNames[[#This Row],[Yahoo Symbol]] )</f>
        <v>CAPL</v>
      </c>
      <c r="C53" s="173" t="s">
        <v>346</v>
      </c>
      <c r="D53" s="174" t="s">
        <v>911</v>
      </c>
    </row>
    <row r="54" spans="1:4" ht="30" customHeight="1" x14ac:dyDescent="0.25">
      <c r="A54" s="173" t="s">
        <v>347</v>
      </c>
      <c r="B54" s="174" t="str">
        <f>IF( FIND( "-", _xlfn.CONCAT( tbCompanyNames[[#This Row],[Yahoo Symbol]], "-" ) ) &lt; LEN( tbCompanyNames[[#This Row],[Yahoo Symbol]] ), LEFT(tbCompanyNames[[#This Row],[Yahoo Symbol]],FIND("-",tbCompanyNames[[#This Row],[Yahoo Symbol]])-1), tbCompanyNames[[#This Row],[Yahoo Symbol]] )</f>
        <v>CCJ</v>
      </c>
      <c r="C54" s="173" t="s">
        <v>348</v>
      </c>
      <c r="D54" s="174" t="s">
        <v>911</v>
      </c>
    </row>
    <row r="55" spans="1:4" ht="30" customHeight="1" x14ac:dyDescent="0.25">
      <c r="A55" s="173" t="s">
        <v>349</v>
      </c>
      <c r="B55" s="174" t="str">
        <f>IF( FIND( "-", _xlfn.CONCAT( tbCompanyNames[[#This Row],[Yahoo Symbol]], "-" ) ) &lt; LEN( tbCompanyNames[[#This Row],[Yahoo Symbol]] ), LEFT(tbCompanyNames[[#This Row],[Yahoo Symbol]],FIND("-",tbCompanyNames[[#This Row],[Yahoo Symbol]])-1), tbCompanyNames[[#This Row],[Yahoo Symbol]] )</f>
        <v>CCK</v>
      </c>
      <c r="C55" s="173" t="s">
        <v>350</v>
      </c>
      <c r="D55" s="174" t="s">
        <v>911</v>
      </c>
    </row>
    <row r="56" spans="1:4" ht="30" customHeight="1" x14ac:dyDescent="0.25">
      <c r="A56" s="173" t="s">
        <v>351</v>
      </c>
      <c r="B56" s="174" t="str">
        <f>IF( FIND( "-", _xlfn.CONCAT( tbCompanyNames[[#This Row],[Yahoo Symbol]], "-" ) ) &lt; LEN( tbCompanyNames[[#This Row],[Yahoo Symbol]] ), LEFT(tbCompanyNames[[#This Row],[Yahoo Symbol]],FIND("-",tbCompanyNames[[#This Row],[Yahoo Symbol]])-1), tbCompanyNames[[#This Row],[Yahoo Symbol]] )</f>
        <v>CENX</v>
      </c>
      <c r="C56" s="173" t="s">
        <v>352</v>
      </c>
      <c r="D56" s="174" t="s">
        <v>911</v>
      </c>
    </row>
    <row r="57" spans="1:4" ht="30" customHeight="1" x14ac:dyDescent="0.25">
      <c r="A57" s="173" t="s">
        <v>246</v>
      </c>
      <c r="B57" s="174" t="str">
        <f>IF( FIND( "-", _xlfn.CONCAT( tbCompanyNames[[#This Row],[Yahoo Symbol]], "-" ) ) &lt; LEN( tbCompanyNames[[#This Row],[Yahoo Symbol]] ), LEFT(tbCompanyNames[[#This Row],[Yahoo Symbol]],FIND("-",tbCompanyNames[[#This Row],[Yahoo Symbol]])-1), tbCompanyNames[[#This Row],[Yahoo Symbol]] )</f>
        <v>CEW</v>
      </c>
      <c r="C57" s="173" t="s">
        <v>353</v>
      </c>
      <c r="D57" s="174" t="s">
        <v>911</v>
      </c>
    </row>
    <row r="58" spans="1:4" ht="30" customHeight="1" x14ac:dyDescent="0.25">
      <c r="A58" s="173" t="s">
        <v>354</v>
      </c>
      <c r="B58" s="174" t="str">
        <f>IF( FIND( "-", _xlfn.CONCAT( tbCompanyNames[[#This Row],[Yahoo Symbol]], "-" ) ) &lt; LEN( tbCompanyNames[[#This Row],[Yahoo Symbol]] ), LEFT(tbCompanyNames[[#This Row],[Yahoo Symbol]],FIND("-",tbCompanyNames[[#This Row],[Yahoo Symbol]])-1), tbCompanyNames[[#This Row],[Yahoo Symbol]] )</f>
        <v>CG</v>
      </c>
      <c r="C58" s="173" t="s">
        <v>355</v>
      </c>
      <c r="D58" s="174" t="s">
        <v>911</v>
      </c>
    </row>
    <row r="59" spans="1:4" ht="30" customHeight="1" x14ac:dyDescent="0.25">
      <c r="A59" s="177" t="s">
        <v>934</v>
      </c>
      <c r="B59" s="204" t="str">
        <f>IF( FIND( "-", _xlfn.CONCAT( tbCompanyNames[[#This Row],[Yahoo Symbol]], "-" ) ) &lt; LEN( tbCompanyNames[[#This Row],[Yahoo Symbol]] ), LEFT(tbCompanyNames[[#This Row],[Yahoo Symbol]],FIND("-",tbCompanyNames[[#This Row],[Yahoo Symbol]])-1), tbCompanyNames[[#This Row],[Yahoo Symbol]] )</f>
        <v>CGL.TO</v>
      </c>
      <c r="C59" s="173" t="s">
        <v>356</v>
      </c>
      <c r="D59" s="174" t="s">
        <v>911</v>
      </c>
    </row>
    <row r="60" spans="1:4" ht="30" customHeight="1" x14ac:dyDescent="0.25">
      <c r="A60" s="173" t="s">
        <v>357</v>
      </c>
      <c r="B60" s="174" t="str">
        <f>IF( FIND( "-", _xlfn.CONCAT( tbCompanyNames[[#This Row],[Yahoo Symbol]], "-" ) ) &lt; LEN( tbCompanyNames[[#This Row],[Yahoo Symbol]] ), LEFT(tbCompanyNames[[#This Row],[Yahoo Symbol]],FIND("-",tbCompanyNames[[#This Row],[Yahoo Symbol]])-1), tbCompanyNames[[#This Row],[Yahoo Symbol]] )</f>
        <v>CHEF</v>
      </c>
      <c r="C60" s="173" t="s">
        <v>358</v>
      </c>
      <c r="D60" s="174" t="s">
        <v>911</v>
      </c>
    </row>
    <row r="61" spans="1:4" ht="30" customHeight="1" x14ac:dyDescent="0.25">
      <c r="A61" s="173" t="s">
        <v>359</v>
      </c>
      <c r="B61" s="174" t="str">
        <f>IF( FIND( "-", _xlfn.CONCAT( tbCompanyNames[[#This Row],[Yahoo Symbol]], "-" ) ) &lt; LEN( tbCompanyNames[[#This Row],[Yahoo Symbol]] ), LEFT(tbCompanyNames[[#This Row],[Yahoo Symbol]],FIND("-",tbCompanyNames[[#This Row],[Yahoo Symbol]])-1), tbCompanyNames[[#This Row],[Yahoo Symbol]] )</f>
        <v>CL</v>
      </c>
      <c r="C61" s="173" t="s">
        <v>360</v>
      </c>
      <c r="D61" s="174" t="s">
        <v>911</v>
      </c>
    </row>
    <row r="62" spans="1:4" ht="30" customHeight="1" x14ac:dyDescent="0.25">
      <c r="A62" s="173" t="s">
        <v>361</v>
      </c>
      <c r="B62" s="174" t="str">
        <f>IF( FIND( "-", _xlfn.CONCAT( tbCompanyNames[[#This Row],[Yahoo Symbol]], "-" ) ) &lt; LEN( tbCompanyNames[[#This Row],[Yahoo Symbol]] ), LEFT(tbCompanyNames[[#This Row],[Yahoo Symbol]],FIND("-",tbCompanyNames[[#This Row],[Yahoo Symbol]])-1), tbCompanyNames[[#This Row],[Yahoo Symbol]] )</f>
        <v>CLB</v>
      </c>
      <c r="C62" s="173" t="s">
        <v>362</v>
      </c>
      <c r="D62" s="174" t="s">
        <v>911</v>
      </c>
    </row>
    <row r="63" spans="1:4" ht="30" customHeight="1" x14ac:dyDescent="0.25">
      <c r="A63" s="173" t="s">
        <v>363</v>
      </c>
      <c r="B63" s="174" t="str">
        <f>IF( FIND( "-", _xlfn.CONCAT( tbCompanyNames[[#This Row],[Yahoo Symbol]], "-" ) ) &lt; LEN( tbCompanyNames[[#This Row],[Yahoo Symbol]] ), LEFT(tbCompanyNames[[#This Row],[Yahoo Symbol]],FIND("-",tbCompanyNames[[#This Row],[Yahoo Symbol]])-1), tbCompanyNames[[#This Row],[Yahoo Symbol]] )</f>
        <v>CLMT</v>
      </c>
      <c r="C63" s="173" t="s">
        <v>364</v>
      </c>
      <c r="D63" s="174" t="s">
        <v>911</v>
      </c>
    </row>
    <row r="64" spans="1:4" ht="30" customHeight="1" x14ac:dyDescent="0.25">
      <c r="A64" s="173" t="s">
        <v>365</v>
      </c>
      <c r="B64" s="174" t="str">
        <f>IF( FIND( "-", _xlfn.CONCAT( tbCompanyNames[[#This Row],[Yahoo Symbol]], "-" ) ) &lt; LEN( tbCompanyNames[[#This Row],[Yahoo Symbol]] ), LEFT(tbCompanyNames[[#This Row],[Yahoo Symbol]],FIND("-",tbCompanyNames[[#This Row],[Yahoo Symbol]])-1), tbCompanyNames[[#This Row],[Yahoo Symbol]] )</f>
        <v>CLNE</v>
      </c>
      <c r="C64" s="173" t="s">
        <v>366</v>
      </c>
      <c r="D64" s="174" t="s">
        <v>911</v>
      </c>
    </row>
    <row r="65" spans="1:4" ht="30" customHeight="1" x14ac:dyDescent="0.25">
      <c r="A65" s="173" t="s">
        <v>367</v>
      </c>
      <c r="B65" s="174" t="str">
        <f>IF( FIND( "-", _xlfn.CONCAT( tbCompanyNames[[#This Row],[Yahoo Symbol]], "-" ) ) &lt; LEN( tbCompanyNames[[#This Row],[Yahoo Symbol]] ), LEFT(tbCompanyNames[[#This Row],[Yahoo Symbol]],FIND("-",tbCompanyNames[[#This Row],[Yahoo Symbol]])-1), tbCompanyNames[[#This Row],[Yahoo Symbol]] )</f>
        <v>CLNY</v>
      </c>
      <c r="C65" s="173" t="s">
        <v>368</v>
      </c>
      <c r="D65" s="174" t="s">
        <v>911</v>
      </c>
    </row>
    <row r="66" spans="1:4" ht="30" customHeight="1" x14ac:dyDescent="0.25">
      <c r="A66" s="173" t="s">
        <v>369</v>
      </c>
      <c r="B66" s="174" t="str">
        <f>IF( FIND( "-", _xlfn.CONCAT( tbCompanyNames[[#This Row],[Yahoo Symbol]], "-" ) ) &lt; LEN( tbCompanyNames[[#This Row],[Yahoo Symbol]] ), LEFT(tbCompanyNames[[#This Row],[Yahoo Symbol]],FIND("-",tbCompanyNames[[#This Row],[Yahoo Symbol]])-1), tbCompanyNames[[#This Row],[Yahoo Symbol]] )</f>
        <v>CLSN</v>
      </c>
      <c r="C66" s="173" t="s">
        <v>370</v>
      </c>
      <c r="D66" s="174" t="s">
        <v>911</v>
      </c>
    </row>
    <row r="67" spans="1:4" ht="30" customHeight="1" x14ac:dyDescent="0.25">
      <c r="A67" s="173" t="s">
        <v>371</v>
      </c>
      <c r="B67" s="174" t="str">
        <f>IF( FIND( "-", _xlfn.CONCAT( tbCompanyNames[[#This Row],[Yahoo Symbol]], "-" ) ) &lt; LEN( tbCompanyNames[[#This Row],[Yahoo Symbol]] ), LEFT(tbCompanyNames[[#This Row],[Yahoo Symbol]],FIND("-",tbCompanyNames[[#This Row],[Yahoo Symbol]])-1), tbCompanyNames[[#This Row],[Yahoo Symbol]] )</f>
        <v>CLX</v>
      </c>
      <c r="C67" s="173" t="s">
        <v>372</v>
      </c>
      <c r="D67" s="174" t="s">
        <v>911</v>
      </c>
    </row>
    <row r="68" spans="1:4" ht="30" customHeight="1" x14ac:dyDescent="0.25">
      <c r="A68" s="173" t="s">
        <v>373</v>
      </c>
      <c r="B68" s="174" t="str">
        <f>IF( FIND( "-", _xlfn.CONCAT( tbCompanyNames[[#This Row],[Yahoo Symbol]], "-" ) ) &lt; LEN( tbCompanyNames[[#This Row],[Yahoo Symbol]] ), LEFT(tbCompanyNames[[#This Row],[Yahoo Symbol]],FIND("-",tbCompanyNames[[#This Row],[Yahoo Symbol]])-1), tbCompanyNames[[#This Row],[Yahoo Symbol]] )</f>
        <v>CMCSA</v>
      </c>
      <c r="C68" s="173" t="s">
        <v>374</v>
      </c>
      <c r="D68" s="174" t="s">
        <v>911</v>
      </c>
    </row>
    <row r="69" spans="1:4" ht="30" customHeight="1" x14ac:dyDescent="0.25">
      <c r="A69" s="173" t="s">
        <v>375</v>
      </c>
      <c r="B69" s="174" t="str">
        <f>IF( FIND( "-", _xlfn.CONCAT( tbCompanyNames[[#This Row],[Yahoo Symbol]], "-" ) ) &lt; LEN( tbCompanyNames[[#This Row],[Yahoo Symbol]] ), LEFT(tbCompanyNames[[#This Row],[Yahoo Symbol]],FIND("-",tbCompanyNames[[#This Row],[Yahoo Symbol]])-1), tbCompanyNames[[#This Row],[Yahoo Symbol]] )</f>
        <v>CMP</v>
      </c>
      <c r="C69" s="173" t="s">
        <v>376</v>
      </c>
      <c r="D69" s="174" t="s">
        <v>911</v>
      </c>
    </row>
    <row r="70" spans="1:4" ht="30" customHeight="1" x14ac:dyDescent="0.25">
      <c r="A70" s="173" t="s">
        <v>377</v>
      </c>
      <c r="B70" s="174" t="str">
        <f>IF( FIND( "-", _xlfn.CONCAT( tbCompanyNames[[#This Row],[Yahoo Symbol]], "-" ) ) &lt; LEN( tbCompanyNames[[#This Row],[Yahoo Symbol]] ), LEFT(tbCompanyNames[[#This Row],[Yahoo Symbol]],FIND("-",tbCompanyNames[[#This Row],[Yahoo Symbol]])-1), tbCompanyNames[[#This Row],[Yahoo Symbol]] )</f>
        <v>CMTL</v>
      </c>
      <c r="C70" s="173" t="s">
        <v>378</v>
      </c>
      <c r="D70" s="174" t="s">
        <v>911</v>
      </c>
    </row>
    <row r="71" spans="1:4" ht="30" customHeight="1" x14ac:dyDescent="0.25">
      <c r="A71" s="173" t="s">
        <v>379</v>
      </c>
      <c r="B71" s="174" t="str">
        <f>IF( FIND( "-", _xlfn.CONCAT( tbCompanyNames[[#This Row],[Yahoo Symbol]], "-" ) ) &lt; LEN( tbCompanyNames[[#This Row],[Yahoo Symbol]] ), LEFT(tbCompanyNames[[#This Row],[Yahoo Symbol]],FIND("-",tbCompanyNames[[#This Row],[Yahoo Symbol]])-1), tbCompanyNames[[#This Row],[Yahoo Symbol]] )</f>
        <v>CNC</v>
      </c>
      <c r="C71" s="173" t="s">
        <v>380</v>
      </c>
      <c r="D71" s="174" t="s">
        <v>911</v>
      </c>
    </row>
    <row r="72" spans="1:4" ht="30" customHeight="1" x14ac:dyDescent="0.25">
      <c r="A72" s="173" t="s">
        <v>381</v>
      </c>
      <c r="B72" s="174" t="str">
        <f>IF( FIND( "-", _xlfn.CONCAT( tbCompanyNames[[#This Row],[Yahoo Symbol]], "-" ) ) &lt; LEN( tbCompanyNames[[#This Row],[Yahoo Symbol]] ), LEFT(tbCompanyNames[[#This Row],[Yahoo Symbol]],FIND("-",tbCompanyNames[[#This Row],[Yahoo Symbol]])-1), tbCompanyNames[[#This Row],[Yahoo Symbol]] )</f>
        <v>CNHI</v>
      </c>
      <c r="C72" s="173" t="s">
        <v>382</v>
      </c>
      <c r="D72" s="174" t="s">
        <v>911</v>
      </c>
    </row>
    <row r="73" spans="1:4" ht="30" customHeight="1" x14ac:dyDescent="0.25">
      <c r="A73" s="173" t="s">
        <v>383</v>
      </c>
      <c r="B73" s="174" t="str">
        <f>IF( FIND( "-", _xlfn.CONCAT( tbCompanyNames[[#This Row],[Yahoo Symbol]], "-" ) ) &lt; LEN( tbCompanyNames[[#This Row],[Yahoo Symbol]] ), LEFT(tbCompanyNames[[#This Row],[Yahoo Symbol]],FIND("-",tbCompanyNames[[#This Row],[Yahoo Symbol]])-1), tbCompanyNames[[#This Row],[Yahoo Symbol]] )</f>
        <v>CNSL</v>
      </c>
      <c r="C73" s="173" t="s">
        <v>384</v>
      </c>
      <c r="D73" s="174" t="s">
        <v>911</v>
      </c>
    </row>
    <row r="74" spans="1:4" ht="30" customHeight="1" x14ac:dyDescent="0.25">
      <c r="A74" s="173" t="s">
        <v>385</v>
      </c>
      <c r="B74" s="174" t="str">
        <f>IF( FIND( "-", _xlfn.CONCAT( tbCompanyNames[[#This Row],[Yahoo Symbol]], "-" ) ) &lt; LEN( tbCompanyNames[[#This Row],[Yahoo Symbol]] ), LEFT(tbCompanyNames[[#This Row],[Yahoo Symbol]],FIND("-",tbCompanyNames[[#This Row],[Yahoo Symbol]])-1), tbCompanyNames[[#This Row],[Yahoo Symbol]] )</f>
        <v>COF</v>
      </c>
      <c r="C74" s="173" t="s">
        <v>386</v>
      </c>
      <c r="D74" s="174" t="s">
        <v>911</v>
      </c>
    </row>
    <row r="75" spans="1:4" ht="30" customHeight="1" x14ac:dyDescent="0.25">
      <c r="A75" s="173" t="s">
        <v>387</v>
      </c>
      <c r="B75" s="174" t="str">
        <f>IF( FIND( "-", _xlfn.CONCAT( tbCompanyNames[[#This Row],[Yahoo Symbol]], "-" ) ) &lt; LEN( tbCompanyNames[[#This Row],[Yahoo Symbol]] ), LEFT(tbCompanyNames[[#This Row],[Yahoo Symbol]],FIND("-",tbCompanyNames[[#This Row],[Yahoo Symbol]])-1), tbCompanyNames[[#This Row],[Yahoo Symbol]] )</f>
        <v>COKE</v>
      </c>
      <c r="C75" s="173" t="s">
        <v>388</v>
      </c>
      <c r="D75" s="174" t="s">
        <v>911</v>
      </c>
    </row>
    <row r="76" spans="1:4" ht="30" customHeight="1" x14ac:dyDescent="0.25">
      <c r="A76" s="173" t="s">
        <v>389</v>
      </c>
      <c r="B76" s="174" t="str">
        <f>IF( FIND( "-", _xlfn.CONCAT( tbCompanyNames[[#This Row],[Yahoo Symbol]], "-" ) ) &lt; LEN( tbCompanyNames[[#This Row],[Yahoo Symbol]] ), LEFT(tbCompanyNames[[#This Row],[Yahoo Symbol]],FIND("-",tbCompanyNames[[#This Row],[Yahoo Symbol]])-1), tbCompanyNames[[#This Row],[Yahoo Symbol]] )</f>
        <v>CONN</v>
      </c>
      <c r="C76" s="173" t="s">
        <v>390</v>
      </c>
      <c r="D76" s="174" t="s">
        <v>911</v>
      </c>
    </row>
    <row r="77" spans="1:4" ht="30" customHeight="1" x14ac:dyDescent="0.25">
      <c r="A77" s="173" t="s">
        <v>391</v>
      </c>
      <c r="B77" s="174" t="str">
        <f>IF( FIND( "-", _xlfn.CONCAT( tbCompanyNames[[#This Row],[Yahoo Symbol]], "-" ) ) &lt; LEN( tbCompanyNames[[#This Row],[Yahoo Symbol]] ), LEFT(tbCompanyNames[[#This Row],[Yahoo Symbol]],FIND("-",tbCompanyNames[[#This Row],[Yahoo Symbol]])-1), tbCompanyNames[[#This Row],[Yahoo Symbol]] )</f>
        <v>CORE</v>
      </c>
      <c r="C77" s="173" t="s">
        <v>392</v>
      </c>
      <c r="D77" s="174" t="s">
        <v>911</v>
      </c>
    </row>
    <row r="78" spans="1:4" ht="30" customHeight="1" x14ac:dyDescent="0.25">
      <c r="A78" s="173" t="s">
        <v>393</v>
      </c>
      <c r="B78" s="174" t="str">
        <f>IF( FIND( "-", _xlfn.CONCAT( tbCompanyNames[[#This Row],[Yahoo Symbol]], "-" ) ) &lt; LEN( tbCompanyNames[[#This Row],[Yahoo Symbol]] ), LEFT(tbCompanyNames[[#This Row],[Yahoo Symbol]],FIND("-",tbCompanyNames[[#This Row],[Yahoo Symbol]])-1), tbCompanyNames[[#This Row],[Yahoo Symbol]] )</f>
        <v>COTY</v>
      </c>
      <c r="C78" s="173" t="s">
        <v>394</v>
      </c>
      <c r="D78" s="174" t="s">
        <v>911</v>
      </c>
    </row>
    <row r="79" spans="1:4" ht="30" customHeight="1" x14ac:dyDescent="0.25">
      <c r="A79" s="173" t="s">
        <v>395</v>
      </c>
      <c r="B79" s="174" t="str">
        <f>IF( FIND( "-", _xlfn.CONCAT( tbCompanyNames[[#This Row],[Yahoo Symbol]], "-" ) ) &lt; LEN( tbCompanyNames[[#This Row],[Yahoo Symbol]] ), LEFT(tbCompanyNames[[#This Row],[Yahoo Symbol]],FIND("-",tbCompanyNames[[#This Row],[Yahoo Symbol]])-1), tbCompanyNames[[#This Row],[Yahoo Symbol]] )</f>
        <v>CRC</v>
      </c>
      <c r="C79" s="173" t="s">
        <v>396</v>
      </c>
      <c r="D79" s="174" t="s">
        <v>911</v>
      </c>
    </row>
    <row r="80" spans="1:4" ht="30" customHeight="1" x14ac:dyDescent="0.25">
      <c r="A80" s="173" t="s">
        <v>397</v>
      </c>
      <c r="B80" s="174" t="str">
        <f>IF( FIND( "-", _xlfn.CONCAT( tbCompanyNames[[#This Row],[Yahoo Symbol]], "-" ) ) &lt; LEN( tbCompanyNames[[#This Row],[Yahoo Symbol]] ), LEFT(tbCompanyNames[[#This Row],[Yahoo Symbol]],FIND("-",tbCompanyNames[[#This Row],[Yahoo Symbol]])-1), tbCompanyNames[[#This Row],[Yahoo Symbol]] )</f>
        <v>CRM</v>
      </c>
      <c r="C80" s="173" t="s">
        <v>398</v>
      </c>
      <c r="D80" s="174" t="s">
        <v>911</v>
      </c>
    </row>
    <row r="81" spans="1:4" ht="30" customHeight="1" x14ac:dyDescent="0.25">
      <c r="A81" s="173" t="s">
        <v>399</v>
      </c>
      <c r="B81" s="174" t="str">
        <f>IF( FIND( "-", _xlfn.CONCAT( tbCompanyNames[[#This Row],[Yahoo Symbol]], "-" ) ) &lt; LEN( tbCompanyNames[[#This Row],[Yahoo Symbol]] ), LEFT(tbCompanyNames[[#This Row],[Yahoo Symbol]],FIND("-",tbCompanyNames[[#This Row],[Yahoo Symbol]])-1), tbCompanyNames[[#This Row],[Yahoo Symbol]] )</f>
        <v>CROX</v>
      </c>
      <c r="C81" s="173" t="s">
        <v>400</v>
      </c>
      <c r="D81" s="174" t="s">
        <v>911</v>
      </c>
    </row>
    <row r="82" spans="1:4" ht="30" customHeight="1" x14ac:dyDescent="0.25">
      <c r="A82" s="173" t="s">
        <v>401</v>
      </c>
      <c r="B82" s="174" t="str">
        <f>IF( FIND( "-", _xlfn.CONCAT( tbCompanyNames[[#This Row],[Yahoo Symbol]], "-" ) ) &lt; LEN( tbCompanyNames[[#This Row],[Yahoo Symbol]] ), LEFT(tbCompanyNames[[#This Row],[Yahoo Symbol]],FIND("-",tbCompanyNames[[#This Row],[Yahoo Symbol]])-1), tbCompanyNames[[#This Row],[Yahoo Symbol]] )</f>
        <v>CRTO</v>
      </c>
      <c r="C82" s="173" t="s">
        <v>402</v>
      </c>
      <c r="D82" s="174" t="s">
        <v>911</v>
      </c>
    </row>
    <row r="83" spans="1:4" ht="30" customHeight="1" x14ac:dyDescent="0.25">
      <c r="A83" s="173" t="s">
        <v>403</v>
      </c>
      <c r="B83" s="174" t="str">
        <f>IF( FIND( "-", _xlfn.CONCAT( tbCompanyNames[[#This Row],[Yahoo Symbol]], "-" ) ) &lt; LEN( tbCompanyNames[[#This Row],[Yahoo Symbol]] ), LEFT(tbCompanyNames[[#This Row],[Yahoo Symbol]],FIND("-",tbCompanyNames[[#This Row],[Yahoo Symbol]])-1), tbCompanyNames[[#This Row],[Yahoo Symbol]] )</f>
        <v>CSTM</v>
      </c>
      <c r="C83" s="173" t="s">
        <v>404</v>
      </c>
      <c r="D83" s="174" t="s">
        <v>911</v>
      </c>
    </row>
    <row r="84" spans="1:4" ht="30" customHeight="1" x14ac:dyDescent="0.25">
      <c r="A84" s="173" t="s">
        <v>405</v>
      </c>
      <c r="B84" s="174" t="str">
        <f>IF( FIND( "-", _xlfn.CONCAT( tbCompanyNames[[#This Row],[Yahoo Symbol]], "-" ) ) &lt; LEN( tbCompanyNames[[#This Row],[Yahoo Symbol]] ), LEFT(tbCompanyNames[[#This Row],[Yahoo Symbol]],FIND("-",tbCompanyNames[[#This Row],[Yahoo Symbol]])-1), tbCompanyNames[[#This Row],[Yahoo Symbol]] )</f>
        <v>CTB</v>
      </c>
      <c r="C84" s="173" t="s">
        <v>406</v>
      </c>
      <c r="D84" s="174" t="s">
        <v>911</v>
      </c>
    </row>
    <row r="85" spans="1:4" ht="30" customHeight="1" x14ac:dyDescent="0.25">
      <c r="A85" s="173" t="s">
        <v>407</v>
      </c>
      <c r="B85" s="174" t="str">
        <f>IF( FIND( "-", _xlfn.CONCAT( tbCompanyNames[[#This Row],[Yahoo Symbol]], "-" ) ) &lt; LEN( tbCompanyNames[[#This Row],[Yahoo Symbol]] ), LEFT(tbCompanyNames[[#This Row],[Yahoo Symbol]],FIND("-",tbCompanyNames[[#This Row],[Yahoo Symbol]])-1), tbCompanyNames[[#This Row],[Yahoo Symbol]] )</f>
        <v>CURO</v>
      </c>
      <c r="C85" s="173" t="s">
        <v>408</v>
      </c>
      <c r="D85" s="174" t="s">
        <v>911</v>
      </c>
    </row>
    <row r="86" spans="1:4" ht="30" customHeight="1" x14ac:dyDescent="0.25">
      <c r="A86" s="173" t="s">
        <v>409</v>
      </c>
      <c r="B86" s="174" t="str">
        <f>IF( FIND( "-", _xlfn.CONCAT( tbCompanyNames[[#This Row],[Yahoo Symbol]], "-" ) ) &lt; LEN( tbCompanyNames[[#This Row],[Yahoo Symbol]] ), LEFT(tbCompanyNames[[#This Row],[Yahoo Symbol]],FIND("-",tbCompanyNames[[#This Row],[Yahoo Symbol]])-1), tbCompanyNames[[#This Row],[Yahoo Symbol]] )</f>
        <v>CVE</v>
      </c>
      <c r="C86" s="173" t="s">
        <v>410</v>
      </c>
      <c r="D86" s="174" t="s">
        <v>911</v>
      </c>
    </row>
    <row r="87" spans="1:4" ht="30" customHeight="1" x14ac:dyDescent="0.25">
      <c r="A87" s="173" t="s">
        <v>411</v>
      </c>
      <c r="B87" s="174" t="str">
        <f>IF( FIND( "-", _xlfn.CONCAT( tbCompanyNames[[#This Row],[Yahoo Symbol]], "-" ) ) &lt; LEN( tbCompanyNames[[#This Row],[Yahoo Symbol]] ), LEFT(tbCompanyNames[[#This Row],[Yahoo Symbol]],FIND("-",tbCompanyNames[[#This Row],[Yahoo Symbol]])-1), tbCompanyNames[[#This Row],[Yahoo Symbol]] )</f>
        <v>CVI</v>
      </c>
      <c r="C87" s="173" t="s">
        <v>412</v>
      </c>
      <c r="D87" s="174" t="s">
        <v>911</v>
      </c>
    </row>
    <row r="88" spans="1:4" ht="30" customHeight="1" x14ac:dyDescent="0.25">
      <c r="A88" s="173" t="s">
        <v>413</v>
      </c>
      <c r="B88" s="174" t="str">
        <f>IF( FIND( "-", _xlfn.CONCAT( tbCompanyNames[[#This Row],[Yahoo Symbol]], "-" ) ) &lt; LEN( tbCompanyNames[[#This Row],[Yahoo Symbol]] ), LEFT(tbCompanyNames[[#This Row],[Yahoo Symbol]],FIND("-",tbCompanyNames[[#This Row],[Yahoo Symbol]])-1), tbCompanyNames[[#This Row],[Yahoo Symbol]] )</f>
        <v>CVS</v>
      </c>
      <c r="C88" s="173" t="s">
        <v>414</v>
      </c>
      <c r="D88" s="174" t="s">
        <v>911</v>
      </c>
    </row>
    <row r="89" spans="1:4" ht="30" customHeight="1" x14ac:dyDescent="0.25">
      <c r="A89" s="173" t="s">
        <v>922</v>
      </c>
      <c r="B89" s="174" t="str">
        <f>IF( FIND( "-", _xlfn.CONCAT( tbCompanyNames[[#This Row],[Yahoo Symbol]], "-" ) ) &lt; LEN( tbCompanyNames[[#This Row],[Yahoo Symbol]] ), LEFT(tbCompanyNames[[#This Row],[Yahoo Symbol]],FIND("-",tbCompanyNames[[#This Row],[Yahoo Symbol]])-1), tbCompanyNames[[#This Row],[Yahoo Symbol]] )</f>
        <v>CYP.VN</v>
      </c>
      <c r="C89" s="173" t="s">
        <v>923</v>
      </c>
      <c r="D89" s="174" t="s">
        <v>912</v>
      </c>
    </row>
    <row r="90" spans="1:4" ht="30" customHeight="1" x14ac:dyDescent="0.25">
      <c r="A90" s="173" t="s">
        <v>415</v>
      </c>
      <c r="B90" s="174" t="str">
        <f>IF( FIND( "-", _xlfn.CONCAT( tbCompanyNames[[#This Row],[Yahoo Symbol]], "-" ) ) &lt; LEN( tbCompanyNames[[#This Row],[Yahoo Symbol]] ), LEFT(tbCompanyNames[[#This Row],[Yahoo Symbol]],FIND("-",tbCompanyNames[[#This Row],[Yahoo Symbol]])-1), tbCompanyNames[[#This Row],[Yahoo Symbol]] )</f>
        <v>CYD</v>
      </c>
      <c r="C90" s="173" t="s">
        <v>416</v>
      </c>
      <c r="D90" s="174" t="s">
        <v>911</v>
      </c>
    </row>
    <row r="91" spans="1:4" ht="30" customHeight="1" x14ac:dyDescent="0.25">
      <c r="A91" s="173" t="s">
        <v>417</v>
      </c>
      <c r="B91" s="174" t="str">
        <f>IF( FIND( "-", _xlfn.CONCAT( tbCompanyNames[[#This Row],[Yahoo Symbol]], "-" ) ) &lt; LEN( tbCompanyNames[[#This Row],[Yahoo Symbol]] ), LEFT(tbCompanyNames[[#This Row],[Yahoo Symbol]],FIND("-",tbCompanyNames[[#This Row],[Yahoo Symbol]])-1), tbCompanyNames[[#This Row],[Yahoo Symbol]] )</f>
        <v>CZR</v>
      </c>
      <c r="C91" s="173" t="s">
        <v>418</v>
      </c>
      <c r="D91" s="174" t="s">
        <v>911</v>
      </c>
    </row>
    <row r="92" spans="1:4" ht="30" customHeight="1" x14ac:dyDescent="0.25">
      <c r="A92" s="173" t="s">
        <v>419</v>
      </c>
      <c r="B92" s="174" t="str">
        <f>IF( FIND( "-", _xlfn.CONCAT( tbCompanyNames[[#This Row],[Yahoo Symbol]], "-" ) ) &lt; LEN( tbCompanyNames[[#This Row],[Yahoo Symbol]] ), LEFT(tbCompanyNames[[#This Row],[Yahoo Symbol]],FIND("-",tbCompanyNames[[#This Row],[Yahoo Symbol]])-1), tbCompanyNames[[#This Row],[Yahoo Symbol]] )</f>
        <v>D</v>
      </c>
      <c r="C92" s="173" t="s">
        <v>420</v>
      </c>
      <c r="D92" s="174" t="s">
        <v>911</v>
      </c>
    </row>
    <row r="93" spans="1:4" ht="30" customHeight="1" x14ac:dyDescent="0.25">
      <c r="A93" s="173" t="s">
        <v>421</v>
      </c>
      <c r="B93" s="174" t="str">
        <f>IF( FIND( "-", _xlfn.CONCAT( tbCompanyNames[[#This Row],[Yahoo Symbol]], "-" ) ) &lt; LEN( tbCompanyNames[[#This Row],[Yahoo Symbol]] ), LEFT(tbCompanyNames[[#This Row],[Yahoo Symbol]],FIND("-",tbCompanyNames[[#This Row],[Yahoo Symbol]])-1), tbCompanyNames[[#This Row],[Yahoo Symbol]] )</f>
        <v>DAN</v>
      </c>
      <c r="C93" s="173" t="s">
        <v>422</v>
      </c>
      <c r="D93" s="174" t="s">
        <v>911</v>
      </c>
    </row>
    <row r="94" spans="1:4" ht="30" customHeight="1" x14ac:dyDescent="0.25">
      <c r="A94" s="173" t="s">
        <v>423</v>
      </c>
      <c r="B94" s="174" t="str">
        <f>IF( FIND( "-", _xlfn.CONCAT( tbCompanyNames[[#This Row],[Yahoo Symbol]], "-" ) ) &lt; LEN( tbCompanyNames[[#This Row],[Yahoo Symbol]] ), LEFT(tbCompanyNames[[#This Row],[Yahoo Symbol]],FIND("-",tbCompanyNames[[#This Row],[Yahoo Symbol]])-1), tbCompanyNames[[#This Row],[Yahoo Symbol]] )</f>
        <v>DDAIF</v>
      </c>
      <c r="C94" s="173" t="s">
        <v>424</v>
      </c>
      <c r="D94" s="174" t="s">
        <v>911</v>
      </c>
    </row>
    <row r="95" spans="1:4" ht="30" customHeight="1" x14ac:dyDescent="0.25">
      <c r="A95" s="173" t="s">
        <v>425</v>
      </c>
      <c r="B95" s="174" t="str">
        <f>IF( FIND( "-", _xlfn.CONCAT( tbCompanyNames[[#This Row],[Yahoo Symbol]], "-" ) ) &lt; LEN( tbCompanyNames[[#This Row],[Yahoo Symbol]] ), LEFT(tbCompanyNames[[#This Row],[Yahoo Symbol]],FIND("-",tbCompanyNames[[#This Row],[Yahoo Symbol]])-1), tbCompanyNames[[#This Row],[Yahoo Symbol]] )</f>
        <v>DDS</v>
      </c>
      <c r="C95" s="173" t="s">
        <v>426</v>
      </c>
      <c r="D95" s="174" t="s">
        <v>911</v>
      </c>
    </row>
    <row r="96" spans="1:4" ht="30" customHeight="1" x14ac:dyDescent="0.25">
      <c r="A96" s="173" t="s">
        <v>427</v>
      </c>
      <c r="B96" s="174" t="str">
        <f>IF( FIND( "-", _xlfn.CONCAT( tbCompanyNames[[#This Row],[Yahoo Symbol]], "-" ) ) &lt; LEN( tbCompanyNames[[#This Row],[Yahoo Symbol]] ), LEFT(tbCompanyNames[[#This Row],[Yahoo Symbol]],FIND("-",tbCompanyNames[[#This Row],[Yahoo Symbol]])-1), tbCompanyNames[[#This Row],[Yahoo Symbol]] )</f>
        <v>DHI</v>
      </c>
      <c r="C96" s="173" t="s">
        <v>428</v>
      </c>
      <c r="D96" s="174" t="s">
        <v>911</v>
      </c>
    </row>
    <row r="97" spans="1:4" ht="30" customHeight="1" x14ac:dyDescent="0.25">
      <c r="A97" s="173" t="s">
        <v>247</v>
      </c>
      <c r="B97" s="174" t="str">
        <f>IF( FIND( "-", _xlfn.CONCAT( tbCompanyNames[[#This Row],[Yahoo Symbol]], "-" ) ) &lt; LEN( tbCompanyNames[[#This Row],[Yahoo Symbol]] ), LEFT(tbCompanyNames[[#This Row],[Yahoo Symbol]],FIND("-",tbCompanyNames[[#This Row],[Yahoo Symbol]])-1), tbCompanyNames[[#This Row],[Yahoo Symbol]] )</f>
        <v>DIA</v>
      </c>
      <c r="C97" s="173" t="s">
        <v>429</v>
      </c>
      <c r="D97" s="174" t="s">
        <v>911</v>
      </c>
    </row>
    <row r="98" spans="1:4" ht="30" customHeight="1" x14ac:dyDescent="0.25">
      <c r="A98" s="173" t="s">
        <v>430</v>
      </c>
      <c r="B98" s="174" t="str">
        <f>IF( FIND( "-", _xlfn.CONCAT( tbCompanyNames[[#This Row],[Yahoo Symbol]], "-" ) ) &lt; LEN( tbCompanyNames[[#This Row],[Yahoo Symbol]] ), LEFT(tbCompanyNames[[#This Row],[Yahoo Symbol]],FIND("-",tbCompanyNames[[#This Row],[Yahoo Symbol]])-1), tbCompanyNames[[#This Row],[Yahoo Symbol]] )</f>
        <v>DISCA</v>
      </c>
      <c r="C98" s="173" t="s">
        <v>431</v>
      </c>
      <c r="D98" s="174" t="s">
        <v>911</v>
      </c>
    </row>
    <row r="99" spans="1:4" ht="30" customHeight="1" x14ac:dyDescent="0.25">
      <c r="A99" s="173" t="s">
        <v>432</v>
      </c>
      <c r="B99" s="174" t="str">
        <f>IF( FIND( "-", _xlfn.CONCAT( tbCompanyNames[[#This Row],[Yahoo Symbol]], "-" ) ) &lt; LEN( tbCompanyNames[[#This Row],[Yahoo Symbol]] ), LEFT(tbCompanyNames[[#This Row],[Yahoo Symbol]],FIND("-",tbCompanyNames[[#This Row],[Yahoo Symbol]])-1), tbCompanyNames[[#This Row],[Yahoo Symbol]] )</f>
        <v>DK</v>
      </c>
      <c r="C99" s="173" t="s">
        <v>433</v>
      </c>
      <c r="D99" s="174" t="s">
        <v>911</v>
      </c>
    </row>
    <row r="100" spans="1:4" ht="30" customHeight="1" x14ac:dyDescent="0.25">
      <c r="A100" s="178" t="s">
        <v>133</v>
      </c>
      <c r="B100" s="179" t="str">
        <f>IF( FIND( "-", _xlfn.CONCAT( tbCompanyNames[[#This Row],[Yahoo Symbol]], "-" ) ) &lt; LEN( tbCompanyNames[[#This Row],[Yahoo Symbol]] ), LEFT(tbCompanyNames[[#This Row],[Yahoo Symbol]],FIND("-",tbCompanyNames[[#This Row],[Yahoo Symbol]])-1), tbCompanyNames[[#This Row],[Yahoo Symbol]] )</f>
        <v>DOT</v>
      </c>
      <c r="C100" s="173" t="s">
        <v>34</v>
      </c>
      <c r="D100" s="174" t="s">
        <v>912</v>
      </c>
    </row>
    <row r="101" spans="1:4" ht="30" customHeight="1" x14ac:dyDescent="0.25">
      <c r="A101" s="173" t="s">
        <v>890</v>
      </c>
      <c r="B101" s="174" t="str">
        <f>IF( FIND( "-", _xlfn.CONCAT( tbCompanyNames[[#This Row],[Yahoo Symbol]], "-" ) ) &lt; LEN( tbCompanyNames[[#This Row],[Yahoo Symbol]] ), LEFT(tbCompanyNames[[#This Row],[Yahoo Symbol]],FIND("-",tbCompanyNames[[#This Row],[Yahoo Symbol]])-1), tbCompanyNames[[#This Row],[Yahoo Symbol]] )</f>
        <v>DOGE</v>
      </c>
      <c r="C101" s="173" t="s">
        <v>38</v>
      </c>
      <c r="D101" s="174" t="s">
        <v>911</v>
      </c>
    </row>
    <row r="102" spans="1:4" ht="30" customHeight="1" x14ac:dyDescent="0.25">
      <c r="A102" s="173" t="s">
        <v>434</v>
      </c>
      <c r="B102" s="174" t="str">
        <f>IF( FIND( "-", _xlfn.CONCAT( tbCompanyNames[[#This Row],[Yahoo Symbol]], "-" ) ) &lt; LEN( tbCompanyNames[[#This Row],[Yahoo Symbol]] ), LEFT(tbCompanyNames[[#This Row],[Yahoo Symbol]],FIND("-",tbCompanyNames[[#This Row],[Yahoo Symbol]])-1), tbCompanyNames[[#This Row],[Yahoo Symbol]] )</f>
        <v>DS</v>
      </c>
      <c r="C102" s="173" t="s">
        <v>435</v>
      </c>
      <c r="D102" s="174" t="s">
        <v>911</v>
      </c>
    </row>
    <row r="103" spans="1:4" ht="30" customHeight="1" x14ac:dyDescent="0.25">
      <c r="A103" s="173" t="s">
        <v>436</v>
      </c>
      <c r="B103" s="174" t="str">
        <f>IF( FIND( "-", _xlfn.CONCAT( tbCompanyNames[[#This Row],[Yahoo Symbol]], "-" ) ) &lt; LEN( tbCompanyNames[[#This Row],[Yahoo Symbol]] ), LEFT(tbCompanyNames[[#This Row],[Yahoo Symbol]],FIND("-",tbCompanyNames[[#This Row],[Yahoo Symbol]])-1), tbCompanyNames[[#This Row],[Yahoo Symbol]] )</f>
        <v>DSKE</v>
      </c>
      <c r="C103" s="173" t="s">
        <v>437</v>
      </c>
      <c r="D103" s="174" t="s">
        <v>911</v>
      </c>
    </row>
    <row r="104" spans="1:4" ht="30" customHeight="1" x14ac:dyDescent="0.25">
      <c r="A104" s="173" t="s">
        <v>438</v>
      </c>
      <c r="B104" s="174" t="str">
        <f>IF( FIND( "-", _xlfn.CONCAT( tbCompanyNames[[#This Row],[Yahoo Symbol]], "-" ) ) &lt; LEN( tbCompanyNames[[#This Row],[Yahoo Symbol]] ), LEFT(tbCompanyNames[[#This Row],[Yahoo Symbol]],FIND("-",tbCompanyNames[[#This Row],[Yahoo Symbol]])-1), tbCompanyNames[[#This Row],[Yahoo Symbol]] )</f>
        <v>DYN</v>
      </c>
      <c r="C104" s="173" t="s">
        <v>439</v>
      </c>
      <c r="D104" s="174" t="s">
        <v>911</v>
      </c>
    </row>
    <row r="105" spans="1:4" ht="30" customHeight="1" x14ac:dyDescent="0.25">
      <c r="A105" s="173" t="s">
        <v>248</v>
      </c>
      <c r="B105" s="174" t="str">
        <f>IF( FIND( "-", _xlfn.CONCAT( tbCompanyNames[[#This Row],[Yahoo Symbol]], "-" ) ) &lt; LEN( tbCompanyNames[[#This Row],[Yahoo Symbol]] ), LEFT(tbCompanyNames[[#This Row],[Yahoo Symbol]],FIND("-",tbCompanyNames[[#This Row],[Yahoo Symbol]])-1), tbCompanyNames[[#This Row],[Yahoo Symbol]] )</f>
        <v>EEM</v>
      </c>
      <c r="C105" s="173" t="s">
        <v>440</v>
      </c>
      <c r="D105" s="174" t="s">
        <v>911</v>
      </c>
    </row>
    <row r="106" spans="1:4" ht="30" customHeight="1" x14ac:dyDescent="0.25">
      <c r="A106" s="173" t="s">
        <v>441</v>
      </c>
      <c r="B106" s="174" t="str">
        <f>IF( FIND( "-", _xlfn.CONCAT( tbCompanyNames[[#This Row],[Yahoo Symbol]], "-" ) ) &lt; LEN( tbCompanyNames[[#This Row],[Yahoo Symbol]] ), LEFT(tbCompanyNames[[#This Row],[Yahoo Symbol]],FIND("-",tbCompanyNames[[#This Row],[Yahoo Symbol]])-1), tbCompanyNames[[#This Row],[Yahoo Symbol]] )</f>
        <v>EMR</v>
      </c>
      <c r="C106" s="173" t="s">
        <v>442</v>
      </c>
      <c r="D106" s="174" t="s">
        <v>911</v>
      </c>
    </row>
    <row r="107" spans="1:4" ht="30" customHeight="1" x14ac:dyDescent="0.25">
      <c r="A107" s="173" t="s">
        <v>443</v>
      </c>
      <c r="B107" s="174" t="str">
        <f>IF( FIND( "-", _xlfn.CONCAT( tbCompanyNames[[#This Row],[Yahoo Symbol]], "-" ) ) &lt; LEN( tbCompanyNames[[#This Row],[Yahoo Symbol]] ), LEFT(tbCompanyNames[[#This Row],[Yahoo Symbol]],FIND("-",tbCompanyNames[[#This Row],[Yahoo Symbol]])-1), tbCompanyNames[[#This Row],[Yahoo Symbol]] )</f>
        <v>ENB</v>
      </c>
      <c r="C107" s="173" t="s">
        <v>444</v>
      </c>
      <c r="D107" s="174" t="s">
        <v>911</v>
      </c>
    </row>
    <row r="108" spans="1:4" ht="30" customHeight="1" x14ac:dyDescent="0.25">
      <c r="A108" s="173" t="s">
        <v>445</v>
      </c>
      <c r="B108" s="174" t="str">
        <f>IF( FIND( "-", _xlfn.CONCAT( tbCompanyNames[[#This Row],[Yahoo Symbol]], "-" ) ) &lt; LEN( tbCompanyNames[[#This Row],[Yahoo Symbol]] ), LEFT(tbCompanyNames[[#This Row],[Yahoo Symbol]],FIND("-",tbCompanyNames[[#This Row],[Yahoo Symbol]])-1), tbCompanyNames[[#This Row],[Yahoo Symbol]] )</f>
        <v>ENPH</v>
      </c>
      <c r="C108" s="173" t="s">
        <v>446</v>
      </c>
      <c r="D108" s="174" t="s">
        <v>911</v>
      </c>
    </row>
    <row r="109" spans="1:4" ht="30" customHeight="1" x14ac:dyDescent="0.25">
      <c r="A109" s="173" t="s">
        <v>447</v>
      </c>
      <c r="B109" s="174" t="str">
        <f>IF( FIND( "-", _xlfn.CONCAT( tbCompanyNames[[#This Row],[Yahoo Symbol]], "-" ) ) &lt; LEN( tbCompanyNames[[#This Row],[Yahoo Symbol]] ), LEFT(tbCompanyNames[[#This Row],[Yahoo Symbol]],FIND("-",tbCompanyNames[[#This Row],[Yahoo Symbol]])-1), tbCompanyNames[[#This Row],[Yahoo Symbol]] )</f>
        <v>ENSG</v>
      </c>
      <c r="C109" s="173" t="s">
        <v>448</v>
      </c>
      <c r="D109" s="174" t="s">
        <v>911</v>
      </c>
    </row>
    <row r="110" spans="1:4" ht="30" customHeight="1" x14ac:dyDescent="0.25">
      <c r="A110" s="173" t="s">
        <v>449</v>
      </c>
      <c r="B110" s="174" t="str">
        <f>IF( FIND( "-", _xlfn.CONCAT( tbCompanyNames[[#This Row],[Yahoo Symbol]], "-" ) ) &lt; LEN( tbCompanyNames[[#This Row],[Yahoo Symbol]] ), LEFT(tbCompanyNames[[#This Row],[Yahoo Symbol]],FIND("-",tbCompanyNames[[#This Row],[Yahoo Symbol]])-1), tbCompanyNames[[#This Row],[Yahoo Symbol]] )</f>
        <v>ENVA</v>
      </c>
      <c r="C110" s="173" t="s">
        <v>450</v>
      </c>
      <c r="D110" s="174" t="s">
        <v>911</v>
      </c>
    </row>
    <row r="111" spans="1:4" ht="30" customHeight="1" x14ac:dyDescent="0.25">
      <c r="A111" s="173" t="s">
        <v>891</v>
      </c>
      <c r="B111" s="174" t="str">
        <f>IF( FIND( "-", _xlfn.CONCAT( tbCompanyNames[[#This Row],[Yahoo Symbol]], "-" ) ) &lt; LEN( tbCompanyNames[[#This Row],[Yahoo Symbol]] ), LEFT(tbCompanyNames[[#This Row],[Yahoo Symbol]],FIND("-",tbCompanyNames[[#This Row],[Yahoo Symbol]])-1), tbCompanyNames[[#This Row],[Yahoo Symbol]] )</f>
        <v>EOS</v>
      </c>
      <c r="C111" s="173" t="s">
        <v>36</v>
      </c>
      <c r="D111" s="174" t="s">
        <v>911</v>
      </c>
    </row>
    <row r="112" spans="1:4" ht="30" customHeight="1" x14ac:dyDescent="0.25">
      <c r="A112" s="173" t="s">
        <v>451</v>
      </c>
      <c r="B112" s="174" t="str">
        <f>IF( FIND( "-", _xlfn.CONCAT( tbCompanyNames[[#This Row],[Yahoo Symbol]], "-" ) ) &lt; LEN( tbCompanyNames[[#This Row],[Yahoo Symbol]] ), LEFT(tbCompanyNames[[#This Row],[Yahoo Symbol]],FIND("-",tbCompanyNames[[#This Row],[Yahoo Symbol]])-1), tbCompanyNames[[#This Row],[Yahoo Symbol]] )</f>
        <v>EPD</v>
      </c>
      <c r="C112" s="173" t="s">
        <v>452</v>
      </c>
      <c r="D112" s="174" t="s">
        <v>911</v>
      </c>
    </row>
    <row r="113" spans="1:4" ht="30" customHeight="1" x14ac:dyDescent="0.25">
      <c r="A113" s="173" t="s">
        <v>453</v>
      </c>
      <c r="B113" s="174" t="str">
        <f>IF( FIND( "-", _xlfn.CONCAT( tbCompanyNames[[#This Row],[Yahoo Symbol]], "-" ) ) &lt; LEN( tbCompanyNames[[#This Row],[Yahoo Symbol]] ), LEFT(tbCompanyNames[[#This Row],[Yahoo Symbol]],FIND("-",tbCompanyNames[[#This Row],[Yahoo Symbol]])-1), tbCompanyNames[[#This Row],[Yahoo Symbol]] )</f>
        <v>ET</v>
      </c>
      <c r="C113" s="173" t="s">
        <v>454</v>
      </c>
      <c r="D113" s="174" t="s">
        <v>911</v>
      </c>
    </row>
    <row r="114" spans="1:4" ht="30" customHeight="1" x14ac:dyDescent="0.25">
      <c r="A114" s="173" t="s">
        <v>892</v>
      </c>
      <c r="B114" s="174" t="str">
        <f>IF( FIND( "-", _xlfn.CONCAT( tbCompanyNames[[#This Row],[Yahoo Symbol]], "-" ) ) &lt; LEN( tbCompanyNames[[#This Row],[Yahoo Symbol]] ), LEFT(tbCompanyNames[[#This Row],[Yahoo Symbol]],FIND("-",tbCompanyNames[[#This Row],[Yahoo Symbol]])-1), tbCompanyNames[[#This Row],[Yahoo Symbol]] )</f>
        <v>ETH</v>
      </c>
      <c r="C114" s="173" t="s">
        <v>37</v>
      </c>
      <c r="D114" s="174" t="s">
        <v>911</v>
      </c>
    </row>
    <row r="115" spans="1:4" ht="30" customHeight="1" x14ac:dyDescent="0.25">
      <c r="A115" s="173" t="s">
        <v>455</v>
      </c>
      <c r="B115" s="174" t="str">
        <f>IF( FIND( "-", _xlfn.CONCAT( tbCompanyNames[[#This Row],[Yahoo Symbol]], "-" ) ) &lt; LEN( tbCompanyNames[[#This Row],[Yahoo Symbol]] ), LEFT(tbCompanyNames[[#This Row],[Yahoo Symbol]],FIND("-",tbCompanyNames[[#This Row],[Yahoo Symbol]])-1), tbCompanyNames[[#This Row],[Yahoo Symbol]] )</f>
        <v>EVRI</v>
      </c>
      <c r="C115" s="173" t="s">
        <v>456</v>
      </c>
      <c r="D115" s="174" t="s">
        <v>911</v>
      </c>
    </row>
    <row r="116" spans="1:4" ht="30" customHeight="1" x14ac:dyDescent="0.25">
      <c r="A116" s="173" t="s">
        <v>457</v>
      </c>
      <c r="B116" s="174" t="str">
        <f>IF( FIND( "-", _xlfn.CONCAT( tbCompanyNames[[#This Row],[Yahoo Symbol]], "-" ) ) &lt; LEN( tbCompanyNames[[#This Row],[Yahoo Symbol]] ), LEFT(tbCompanyNames[[#This Row],[Yahoo Symbol]],FIND("-",tbCompanyNames[[#This Row],[Yahoo Symbol]])-1), tbCompanyNames[[#This Row],[Yahoo Symbol]] )</f>
        <v>EXPE</v>
      </c>
      <c r="C116" s="173" t="s">
        <v>458</v>
      </c>
      <c r="D116" s="174" t="s">
        <v>911</v>
      </c>
    </row>
    <row r="117" spans="1:4" ht="30" customHeight="1" x14ac:dyDescent="0.25">
      <c r="A117" s="173" t="s">
        <v>459</v>
      </c>
      <c r="B117" s="174" t="str">
        <f>IF( FIND( "-", _xlfn.CONCAT( tbCompanyNames[[#This Row],[Yahoo Symbol]], "-" ) ) &lt; LEN( tbCompanyNames[[#This Row],[Yahoo Symbol]] ), LEFT(tbCompanyNames[[#This Row],[Yahoo Symbol]],FIND("-",tbCompanyNames[[#This Row],[Yahoo Symbol]])-1), tbCompanyNames[[#This Row],[Yahoo Symbol]] )</f>
        <v>EXTN</v>
      </c>
      <c r="C117" s="173" t="s">
        <v>460</v>
      </c>
      <c r="D117" s="174" t="s">
        <v>911</v>
      </c>
    </row>
    <row r="118" spans="1:4" ht="30" customHeight="1" x14ac:dyDescent="0.25">
      <c r="A118" s="173" t="s">
        <v>461</v>
      </c>
      <c r="B118" s="174" t="str">
        <f>IF( FIND( "-", _xlfn.CONCAT( tbCompanyNames[[#This Row],[Yahoo Symbol]], "-" ) ) &lt; LEN( tbCompanyNames[[#This Row],[Yahoo Symbol]] ), LEFT(tbCompanyNames[[#This Row],[Yahoo Symbol]],FIND("-",tbCompanyNames[[#This Row],[Yahoo Symbol]])-1), tbCompanyNames[[#This Row],[Yahoo Symbol]] )</f>
        <v>EZPW</v>
      </c>
      <c r="C118" s="173" t="s">
        <v>462</v>
      </c>
      <c r="D118" s="174" t="s">
        <v>911</v>
      </c>
    </row>
    <row r="119" spans="1:4" ht="30" customHeight="1" x14ac:dyDescent="0.25">
      <c r="A119" s="173" t="s">
        <v>463</v>
      </c>
      <c r="B119" s="174" t="str">
        <f>IF( FIND( "-", _xlfn.CONCAT( tbCompanyNames[[#This Row],[Yahoo Symbol]], "-" ) ) &lt; LEN( tbCompanyNames[[#This Row],[Yahoo Symbol]] ), LEFT(tbCompanyNames[[#This Row],[Yahoo Symbol]],FIND("-",tbCompanyNames[[#This Row],[Yahoo Symbol]])-1), tbCompanyNames[[#This Row],[Yahoo Symbol]] )</f>
        <v>F</v>
      </c>
      <c r="C119" s="173" t="s">
        <v>464</v>
      </c>
      <c r="D119" s="174" t="s">
        <v>911</v>
      </c>
    </row>
    <row r="120" spans="1:4" ht="30" customHeight="1" x14ac:dyDescent="0.25">
      <c r="A120" s="173" t="s">
        <v>465</v>
      </c>
      <c r="B120" s="174" t="str">
        <f>IF( FIND( "-", _xlfn.CONCAT( tbCompanyNames[[#This Row],[Yahoo Symbol]], "-" ) ) &lt; LEN( tbCompanyNames[[#This Row],[Yahoo Symbol]] ), LEFT(tbCompanyNames[[#This Row],[Yahoo Symbol]],FIND("-",tbCompanyNames[[#This Row],[Yahoo Symbol]])-1), tbCompanyNames[[#This Row],[Yahoo Symbol]] )</f>
        <v>FANUY</v>
      </c>
      <c r="C120" s="173" t="s">
        <v>466</v>
      </c>
      <c r="D120" s="174" t="s">
        <v>911</v>
      </c>
    </row>
    <row r="121" spans="1:4" ht="30" customHeight="1" x14ac:dyDescent="0.25">
      <c r="A121" s="173" t="s">
        <v>467</v>
      </c>
      <c r="B121" s="174" t="str">
        <f>IF( FIND( "-", _xlfn.CONCAT( tbCompanyNames[[#This Row],[Yahoo Symbol]], "-" ) ) &lt; LEN( tbCompanyNames[[#This Row],[Yahoo Symbol]] ), LEFT(tbCompanyNames[[#This Row],[Yahoo Symbol]],FIND("-",tbCompanyNames[[#This Row],[Yahoo Symbol]])-1), tbCompanyNames[[#This Row],[Yahoo Symbol]] )</f>
        <v>FL</v>
      </c>
      <c r="C121" s="173" t="s">
        <v>468</v>
      </c>
      <c r="D121" s="174" t="s">
        <v>911</v>
      </c>
    </row>
    <row r="122" spans="1:4" ht="30" customHeight="1" x14ac:dyDescent="0.25">
      <c r="A122" s="173" t="s">
        <v>469</v>
      </c>
      <c r="B122" s="174" t="str">
        <f>IF( FIND( "-", _xlfn.CONCAT( tbCompanyNames[[#This Row],[Yahoo Symbol]], "-" ) ) &lt; LEN( tbCompanyNames[[#This Row],[Yahoo Symbol]] ), LEFT(tbCompanyNames[[#This Row],[Yahoo Symbol]],FIND("-",tbCompanyNames[[#This Row],[Yahoo Symbol]])-1), tbCompanyNames[[#This Row],[Yahoo Symbol]] )</f>
        <v>FLOW</v>
      </c>
      <c r="C122" s="173" t="s">
        <v>470</v>
      </c>
      <c r="D122" s="174" t="s">
        <v>911</v>
      </c>
    </row>
    <row r="123" spans="1:4" ht="30" customHeight="1" x14ac:dyDescent="0.25">
      <c r="A123" s="173" t="s">
        <v>913</v>
      </c>
      <c r="B123" s="174" t="str">
        <f>IF( FIND( "-", _xlfn.CONCAT( tbCompanyNames[[#This Row],[Yahoo Symbol]], "-" ) ) &lt; LEN( tbCompanyNames[[#This Row],[Yahoo Symbol]] ), LEFT(tbCompanyNames[[#This Row],[Yahoo Symbol]],FIND("-",tbCompanyNames[[#This Row],[Yahoo Symbol]])-1), tbCompanyNames[[#This Row],[Yahoo Symbol]] )</f>
        <v>FP.VN</v>
      </c>
      <c r="C123" s="173" t="s">
        <v>914</v>
      </c>
      <c r="D123" s="174" t="s">
        <v>912</v>
      </c>
    </row>
    <row r="124" spans="1:4" ht="30" customHeight="1" x14ac:dyDescent="0.25">
      <c r="A124" s="173" t="s">
        <v>471</v>
      </c>
      <c r="B124" s="174" t="str">
        <f>IF( FIND( "-", _xlfn.CONCAT( tbCompanyNames[[#This Row],[Yahoo Symbol]], "-" ) ) &lt; LEN( tbCompanyNames[[#This Row],[Yahoo Symbol]] ), LEFT(tbCompanyNames[[#This Row],[Yahoo Symbol]],FIND("-",tbCompanyNames[[#This Row],[Yahoo Symbol]])-1), tbCompanyNames[[#This Row],[Yahoo Symbol]] )</f>
        <v>FOSL</v>
      </c>
      <c r="C124" s="173" t="s">
        <v>472</v>
      </c>
      <c r="D124" s="174" t="s">
        <v>911</v>
      </c>
    </row>
    <row r="125" spans="1:4" ht="30" customHeight="1" x14ac:dyDescent="0.25">
      <c r="A125" s="173" t="s">
        <v>473</v>
      </c>
      <c r="B125" s="174" t="str">
        <f>IF( FIND( "-", _xlfn.CONCAT( tbCompanyNames[[#This Row],[Yahoo Symbol]], "-" ) ) &lt; LEN( tbCompanyNames[[#This Row],[Yahoo Symbol]] ), LEFT(tbCompanyNames[[#This Row],[Yahoo Symbol]],FIND("-",tbCompanyNames[[#This Row],[Yahoo Symbol]])-1), tbCompanyNames[[#This Row],[Yahoo Symbol]] )</f>
        <v>FRGI</v>
      </c>
      <c r="C125" s="173" t="s">
        <v>474</v>
      </c>
      <c r="D125" s="174" t="s">
        <v>911</v>
      </c>
    </row>
    <row r="126" spans="1:4" ht="30" customHeight="1" x14ac:dyDescent="0.25">
      <c r="A126" s="173" t="s">
        <v>475</v>
      </c>
      <c r="B126" s="174" t="str">
        <f>IF( FIND( "-", _xlfn.CONCAT( tbCompanyNames[[#This Row],[Yahoo Symbol]], "-" ) ) &lt; LEN( tbCompanyNames[[#This Row],[Yahoo Symbol]] ), LEFT(tbCompanyNames[[#This Row],[Yahoo Symbol]],FIND("-",tbCompanyNames[[#This Row],[Yahoo Symbol]])-1), tbCompanyNames[[#This Row],[Yahoo Symbol]] )</f>
        <v>FTSI</v>
      </c>
      <c r="C126" s="173" t="s">
        <v>476</v>
      </c>
      <c r="D126" s="174" t="s">
        <v>911</v>
      </c>
    </row>
    <row r="127" spans="1:4" ht="30" customHeight="1" x14ac:dyDescent="0.25">
      <c r="A127" s="173" t="s">
        <v>231</v>
      </c>
      <c r="B127" s="174" t="str">
        <f>IF( FIND( "-", _xlfn.CONCAT( tbCompanyNames[[#This Row],[Yahoo Symbol]], "-" ) ) &lt; LEN( tbCompanyNames[[#This Row],[Yahoo Symbol]] ), LEFT(tbCompanyNames[[#This Row],[Yahoo Symbol]],FIND("-",tbCompanyNames[[#This Row],[Yahoo Symbol]])-1), tbCompanyNames[[#This Row],[Yahoo Symbol]] )</f>
        <v>GDX</v>
      </c>
      <c r="C127" s="173" t="s">
        <v>477</v>
      </c>
      <c r="D127" s="174" t="s">
        <v>911</v>
      </c>
    </row>
    <row r="128" spans="1:4" ht="30" customHeight="1" x14ac:dyDescent="0.25">
      <c r="A128" s="173" t="s">
        <v>478</v>
      </c>
      <c r="B128" s="174" t="str">
        <f>IF( FIND( "-", _xlfn.CONCAT( tbCompanyNames[[#This Row],[Yahoo Symbol]], "-" ) ) &lt; LEN( tbCompanyNames[[#This Row],[Yahoo Symbol]] ), LEFT(tbCompanyNames[[#This Row],[Yahoo Symbol]],FIND("-",tbCompanyNames[[#This Row],[Yahoo Symbol]])-1), tbCompanyNames[[#This Row],[Yahoo Symbol]] )</f>
        <v>GES</v>
      </c>
      <c r="C128" s="173" t="s">
        <v>479</v>
      </c>
      <c r="D128" s="174" t="s">
        <v>911</v>
      </c>
    </row>
    <row r="129" spans="1:4" ht="30" customHeight="1" x14ac:dyDescent="0.25">
      <c r="A129" s="173" t="s">
        <v>480</v>
      </c>
      <c r="B129" s="174" t="str">
        <f>IF( FIND( "-", _xlfn.CONCAT( tbCompanyNames[[#This Row],[Yahoo Symbol]], "-" ) ) &lt; LEN( tbCompanyNames[[#This Row],[Yahoo Symbol]] ), LEFT(tbCompanyNames[[#This Row],[Yahoo Symbol]],FIND("-",tbCompanyNames[[#This Row],[Yahoo Symbol]])-1), tbCompanyNames[[#This Row],[Yahoo Symbol]] )</f>
        <v>GIII</v>
      </c>
      <c r="C129" s="173" t="s">
        <v>481</v>
      </c>
      <c r="D129" s="174" t="s">
        <v>911</v>
      </c>
    </row>
    <row r="130" spans="1:4" ht="30" customHeight="1" x14ac:dyDescent="0.25">
      <c r="A130" s="173" t="s">
        <v>482</v>
      </c>
      <c r="B130" s="174" t="str">
        <f>IF( FIND( "-", _xlfn.CONCAT( tbCompanyNames[[#This Row],[Yahoo Symbol]], "-" ) ) &lt; LEN( tbCompanyNames[[#This Row],[Yahoo Symbol]] ), LEFT(tbCompanyNames[[#This Row],[Yahoo Symbol]],FIND("-",tbCompanyNames[[#This Row],[Yahoo Symbol]])-1), tbCompanyNames[[#This Row],[Yahoo Symbol]] )</f>
        <v>GILD</v>
      </c>
      <c r="C130" s="173" t="s">
        <v>483</v>
      </c>
      <c r="D130" s="174" t="s">
        <v>911</v>
      </c>
    </row>
    <row r="131" spans="1:4" ht="30" customHeight="1" x14ac:dyDescent="0.25">
      <c r="A131" s="173" t="s">
        <v>484</v>
      </c>
      <c r="B131" s="174" t="str">
        <f>IF( FIND( "-", _xlfn.CONCAT( tbCompanyNames[[#This Row],[Yahoo Symbol]], "-" ) ) &lt; LEN( tbCompanyNames[[#This Row],[Yahoo Symbol]] ), LEFT(tbCompanyNames[[#This Row],[Yahoo Symbol]],FIND("-",tbCompanyNames[[#This Row],[Yahoo Symbol]])-1), tbCompanyNames[[#This Row],[Yahoo Symbol]] )</f>
        <v>GIS</v>
      </c>
      <c r="C131" s="173" t="s">
        <v>485</v>
      </c>
      <c r="D131" s="174" t="s">
        <v>911</v>
      </c>
    </row>
    <row r="132" spans="1:4" ht="30" customHeight="1" x14ac:dyDescent="0.25">
      <c r="A132" s="173" t="s">
        <v>249</v>
      </c>
      <c r="B132" s="174" t="str">
        <f>IF( FIND( "-", _xlfn.CONCAT( tbCompanyNames[[#This Row],[Yahoo Symbol]], "-" ) ) &lt; LEN( tbCompanyNames[[#This Row],[Yahoo Symbol]] ), LEFT(tbCompanyNames[[#This Row],[Yahoo Symbol]],FIND("-",tbCompanyNames[[#This Row],[Yahoo Symbol]])-1), tbCompanyNames[[#This Row],[Yahoo Symbol]] )</f>
        <v>GLD</v>
      </c>
      <c r="C132" s="173" t="s">
        <v>486</v>
      </c>
      <c r="D132" s="174" t="s">
        <v>911</v>
      </c>
    </row>
    <row r="133" spans="1:4" ht="30" customHeight="1" x14ac:dyDescent="0.25">
      <c r="A133" s="173" t="s">
        <v>487</v>
      </c>
      <c r="B133" s="174" t="str">
        <f>IF( FIND( "-", _xlfn.CONCAT( tbCompanyNames[[#This Row],[Yahoo Symbol]], "-" ) ) &lt; LEN( tbCompanyNames[[#This Row],[Yahoo Symbol]] ), LEFT(tbCompanyNames[[#This Row],[Yahoo Symbol]],FIND("-",tbCompanyNames[[#This Row],[Yahoo Symbol]])-1), tbCompanyNames[[#This Row],[Yahoo Symbol]] )</f>
        <v>GM</v>
      </c>
      <c r="C133" s="173" t="s">
        <v>488</v>
      </c>
      <c r="D133" s="174" t="s">
        <v>911</v>
      </c>
    </row>
    <row r="134" spans="1:4" ht="30" customHeight="1" x14ac:dyDescent="0.25">
      <c r="A134" s="173" t="s">
        <v>219</v>
      </c>
      <c r="B134" s="174" t="str">
        <f>IF( FIND( "-", _xlfn.CONCAT( tbCompanyNames[[#This Row],[Yahoo Symbol]], "-" ) ) &lt; LEN( tbCompanyNames[[#This Row],[Yahoo Symbol]] ), LEFT(tbCompanyNames[[#This Row],[Yahoo Symbol]],FIND("-",tbCompanyNames[[#This Row],[Yahoo Symbol]])-1), tbCompanyNames[[#This Row],[Yahoo Symbol]] )</f>
        <v>GME</v>
      </c>
      <c r="C134" s="173" t="s">
        <v>872</v>
      </c>
      <c r="D134" s="174" t="s">
        <v>911</v>
      </c>
    </row>
    <row r="135" spans="1:4" ht="30" customHeight="1" x14ac:dyDescent="0.25">
      <c r="A135" s="173" t="s">
        <v>489</v>
      </c>
      <c r="B135" s="174" t="str">
        <f>IF( FIND( "-", _xlfn.CONCAT( tbCompanyNames[[#This Row],[Yahoo Symbol]], "-" ) ) &lt; LEN( tbCompanyNames[[#This Row],[Yahoo Symbol]] ), LEFT(tbCompanyNames[[#This Row],[Yahoo Symbol]],FIND("-",tbCompanyNames[[#This Row],[Yahoo Symbol]])-1), tbCompanyNames[[#This Row],[Yahoo Symbol]] )</f>
        <v>GPRK</v>
      </c>
      <c r="C135" s="173" t="s">
        <v>490</v>
      </c>
      <c r="D135" s="174" t="s">
        <v>911</v>
      </c>
    </row>
    <row r="136" spans="1:4" ht="30" customHeight="1" x14ac:dyDescent="0.25">
      <c r="A136" s="173" t="s">
        <v>491</v>
      </c>
      <c r="B136" s="174" t="str">
        <f>IF( FIND( "-", _xlfn.CONCAT( tbCompanyNames[[#This Row],[Yahoo Symbol]], "-" ) ) &lt; LEN( tbCompanyNames[[#This Row],[Yahoo Symbol]] ), LEFT(tbCompanyNames[[#This Row],[Yahoo Symbol]],FIND("-",tbCompanyNames[[#This Row],[Yahoo Symbol]])-1), tbCompanyNames[[#This Row],[Yahoo Symbol]] )</f>
        <v>GPRO</v>
      </c>
      <c r="C136" s="173" t="s">
        <v>492</v>
      </c>
      <c r="D136" s="174" t="s">
        <v>911</v>
      </c>
    </row>
    <row r="137" spans="1:4" ht="30" customHeight="1" x14ac:dyDescent="0.25">
      <c r="A137" s="173" t="s">
        <v>493</v>
      </c>
      <c r="B137" s="174" t="str">
        <f>IF( FIND( "-", _xlfn.CONCAT( tbCompanyNames[[#This Row],[Yahoo Symbol]], "-" ) ) &lt; LEN( tbCompanyNames[[#This Row],[Yahoo Symbol]] ), LEFT(tbCompanyNames[[#This Row],[Yahoo Symbol]],FIND("-",tbCompanyNames[[#This Row],[Yahoo Symbol]])-1), tbCompanyNames[[#This Row],[Yahoo Symbol]] )</f>
        <v>GRFS</v>
      </c>
      <c r="C137" s="173" t="s">
        <v>494</v>
      </c>
      <c r="D137" s="174" t="s">
        <v>911</v>
      </c>
    </row>
    <row r="138" spans="1:4" ht="30" customHeight="1" x14ac:dyDescent="0.25">
      <c r="A138" s="173" t="s">
        <v>495</v>
      </c>
      <c r="B138" s="174" t="str">
        <f>IF( FIND( "-", _xlfn.CONCAT( tbCompanyNames[[#This Row],[Yahoo Symbol]], "-" ) ) &lt; LEN( tbCompanyNames[[#This Row],[Yahoo Symbol]] ), LEFT(tbCompanyNames[[#This Row],[Yahoo Symbol]],FIND("-",tbCompanyNames[[#This Row],[Yahoo Symbol]])-1), tbCompanyNames[[#This Row],[Yahoo Symbol]] )</f>
        <v>GRUB</v>
      </c>
      <c r="C138" s="173" t="s">
        <v>496</v>
      </c>
      <c r="D138" s="174" t="s">
        <v>911</v>
      </c>
    </row>
    <row r="139" spans="1:4" ht="30" customHeight="1" x14ac:dyDescent="0.25">
      <c r="A139" s="173" t="s">
        <v>497</v>
      </c>
      <c r="B139" s="174" t="str">
        <f>IF( FIND( "-", _xlfn.CONCAT( tbCompanyNames[[#This Row],[Yahoo Symbol]], "-" ) ) &lt; LEN( tbCompanyNames[[#This Row],[Yahoo Symbol]] ), LEFT(tbCompanyNames[[#This Row],[Yahoo Symbol]],FIND("-",tbCompanyNames[[#This Row],[Yahoo Symbol]])-1), tbCompanyNames[[#This Row],[Yahoo Symbol]] )</f>
        <v>GSK</v>
      </c>
      <c r="C139" s="173" t="s">
        <v>498</v>
      </c>
      <c r="D139" s="174" t="s">
        <v>911</v>
      </c>
    </row>
    <row r="140" spans="1:4" ht="30" customHeight="1" x14ac:dyDescent="0.25">
      <c r="A140" s="173" t="s">
        <v>499</v>
      </c>
      <c r="B140" s="174" t="str">
        <f>IF( FIND( "-", _xlfn.CONCAT( tbCompanyNames[[#This Row],[Yahoo Symbol]], "-" ) ) &lt; LEN( tbCompanyNames[[#This Row],[Yahoo Symbol]] ), LEFT(tbCompanyNames[[#This Row],[Yahoo Symbol]],FIND("-",tbCompanyNames[[#This Row],[Yahoo Symbol]])-1), tbCompanyNames[[#This Row],[Yahoo Symbol]] )</f>
        <v>GTN</v>
      </c>
      <c r="C140" s="173" t="s">
        <v>500</v>
      </c>
      <c r="D140" s="174" t="s">
        <v>911</v>
      </c>
    </row>
    <row r="141" spans="1:4" ht="30" customHeight="1" x14ac:dyDescent="0.25">
      <c r="A141" s="173" t="s">
        <v>501</v>
      </c>
      <c r="B141" s="174" t="str">
        <f>IF( FIND( "-", _xlfn.CONCAT( tbCompanyNames[[#This Row],[Yahoo Symbol]], "-" ) ) &lt; LEN( tbCompanyNames[[#This Row],[Yahoo Symbol]] ), LEFT(tbCompanyNames[[#This Row],[Yahoo Symbol]],FIND("-",tbCompanyNames[[#This Row],[Yahoo Symbol]])-1), tbCompanyNames[[#This Row],[Yahoo Symbol]] )</f>
        <v>GWRE</v>
      </c>
      <c r="C141" s="173" t="s">
        <v>502</v>
      </c>
      <c r="D141" s="174" t="s">
        <v>911</v>
      </c>
    </row>
    <row r="142" spans="1:4" ht="30" customHeight="1" x14ac:dyDescent="0.25">
      <c r="A142" s="173" t="s">
        <v>232</v>
      </c>
      <c r="B142" s="174" t="str">
        <f>IF( FIND( "-", _xlfn.CONCAT( tbCompanyNames[[#This Row],[Yahoo Symbol]], "-" ) ) &lt; LEN( tbCompanyNames[[#This Row],[Yahoo Symbol]] ), LEFT(tbCompanyNames[[#This Row],[Yahoo Symbol]],FIND("-",tbCompanyNames[[#This Row],[Yahoo Symbol]])-1), tbCompanyNames[[#This Row],[Yahoo Symbol]] )</f>
        <v>GXE.TO</v>
      </c>
      <c r="C142" s="173" t="s">
        <v>904</v>
      </c>
      <c r="D142" s="174" t="s">
        <v>911</v>
      </c>
    </row>
    <row r="143" spans="1:4" ht="30" customHeight="1" x14ac:dyDescent="0.25">
      <c r="A143" s="173" t="s">
        <v>503</v>
      </c>
      <c r="B143" s="174" t="str">
        <f>IF( FIND( "-", _xlfn.CONCAT( tbCompanyNames[[#This Row],[Yahoo Symbol]], "-" ) ) &lt; LEN( tbCompanyNames[[#This Row],[Yahoo Symbol]] ), LEFT(tbCompanyNames[[#This Row],[Yahoo Symbol]],FIND("-",tbCompanyNames[[#This Row],[Yahoo Symbol]])-1), tbCompanyNames[[#This Row],[Yahoo Symbol]] )</f>
        <v>HBI</v>
      </c>
      <c r="C143" s="173" t="s">
        <v>504</v>
      </c>
      <c r="D143" s="174" t="s">
        <v>911</v>
      </c>
    </row>
    <row r="144" spans="1:4" ht="30" customHeight="1" x14ac:dyDescent="0.25">
      <c r="A144" s="173" t="s">
        <v>505</v>
      </c>
      <c r="B144" s="174" t="str">
        <f>IF( FIND( "-", _xlfn.CONCAT( tbCompanyNames[[#This Row],[Yahoo Symbol]], "-" ) ) &lt; LEN( tbCompanyNames[[#This Row],[Yahoo Symbol]] ), LEFT(tbCompanyNames[[#This Row],[Yahoo Symbol]],FIND("-",tbCompanyNames[[#This Row],[Yahoo Symbol]])-1), tbCompanyNames[[#This Row],[Yahoo Symbol]] )</f>
        <v>HCC</v>
      </c>
      <c r="C144" s="173" t="s">
        <v>506</v>
      </c>
      <c r="D144" s="174" t="s">
        <v>911</v>
      </c>
    </row>
    <row r="145" spans="1:4" ht="30" customHeight="1" x14ac:dyDescent="0.25">
      <c r="A145" s="173" t="s">
        <v>507</v>
      </c>
      <c r="B145" s="174" t="str">
        <f>IF( FIND( "-", _xlfn.CONCAT( tbCompanyNames[[#This Row],[Yahoo Symbol]], "-" ) ) &lt; LEN( tbCompanyNames[[#This Row],[Yahoo Symbol]] ), LEFT(tbCompanyNames[[#This Row],[Yahoo Symbol]],FIND("-",tbCompanyNames[[#This Row],[Yahoo Symbol]])-1), tbCompanyNames[[#This Row],[Yahoo Symbol]] )</f>
        <v>HEES</v>
      </c>
      <c r="C145" s="173" t="s">
        <v>508</v>
      </c>
      <c r="D145" s="174" t="s">
        <v>911</v>
      </c>
    </row>
    <row r="146" spans="1:4" ht="30" customHeight="1" x14ac:dyDescent="0.25">
      <c r="A146" s="173" t="s">
        <v>233</v>
      </c>
      <c r="B146" s="174" t="str">
        <f>IF( FIND( "-", _xlfn.CONCAT( tbCompanyNames[[#This Row],[Yahoo Symbol]], "-" ) ) &lt; LEN( tbCompanyNames[[#This Row],[Yahoo Symbol]] ), LEFT(tbCompanyNames[[#This Row],[Yahoo Symbol]],FIND("-",tbCompanyNames[[#This Row],[Yahoo Symbol]])-1), tbCompanyNames[[#This Row],[Yahoo Symbol]] )</f>
        <v>HEP.TO</v>
      </c>
      <c r="C146" s="173" t="s">
        <v>928</v>
      </c>
      <c r="D146" s="174" t="s">
        <v>911</v>
      </c>
    </row>
    <row r="147" spans="1:4" ht="30" customHeight="1" x14ac:dyDescent="0.25">
      <c r="A147" s="173" t="s">
        <v>509</v>
      </c>
      <c r="B147" s="174" t="str">
        <f>IF( FIND( "-", _xlfn.CONCAT( tbCompanyNames[[#This Row],[Yahoo Symbol]], "-" ) ) &lt; LEN( tbCompanyNames[[#This Row],[Yahoo Symbol]] ), LEFT(tbCompanyNames[[#This Row],[Yahoo Symbol]],FIND("-",tbCompanyNames[[#This Row],[Yahoo Symbol]])-1), tbCompanyNames[[#This Row],[Yahoo Symbol]] )</f>
        <v>HFC</v>
      </c>
      <c r="C147" s="173" t="s">
        <v>510</v>
      </c>
      <c r="D147" s="174" t="s">
        <v>911</v>
      </c>
    </row>
    <row r="148" spans="1:4" ht="30" customHeight="1" x14ac:dyDescent="0.25">
      <c r="A148" s="173" t="s">
        <v>511</v>
      </c>
      <c r="B148" s="174" t="str">
        <f>IF( FIND( "-", _xlfn.CONCAT( tbCompanyNames[[#This Row],[Yahoo Symbol]], "-" ) ) &lt; LEN( tbCompanyNames[[#This Row],[Yahoo Symbol]] ), LEFT(tbCompanyNames[[#This Row],[Yahoo Symbol]],FIND("-",tbCompanyNames[[#This Row],[Yahoo Symbol]])-1), tbCompanyNames[[#This Row],[Yahoo Symbol]] )</f>
        <v>HOFT</v>
      </c>
      <c r="C148" s="173" t="s">
        <v>512</v>
      </c>
      <c r="D148" s="174" t="s">
        <v>911</v>
      </c>
    </row>
    <row r="149" spans="1:4" ht="30" customHeight="1" x14ac:dyDescent="0.25">
      <c r="A149" s="173" t="s">
        <v>513</v>
      </c>
      <c r="B149" s="174" t="str">
        <f>IF( FIND( "-", _xlfn.CONCAT( tbCompanyNames[[#This Row],[Yahoo Symbol]], "-" ) ) &lt; LEN( tbCompanyNames[[#This Row],[Yahoo Symbol]] ), LEFT(tbCompanyNames[[#This Row],[Yahoo Symbol]],FIND("-",tbCompanyNames[[#This Row],[Yahoo Symbol]])-1), tbCompanyNames[[#This Row],[Yahoo Symbol]] )</f>
        <v>HOME</v>
      </c>
      <c r="C149" s="173" t="s">
        <v>514</v>
      </c>
      <c r="D149" s="174" t="s">
        <v>911</v>
      </c>
    </row>
    <row r="150" spans="1:4" ht="30" customHeight="1" x14ac:dyDescent="0.25">
      <c r="A150" s="173" t="s">
        <v>515</v>
      </c>
      <c r="B150" s="174" t="str">
        <f>IF( FIND( "-", _xlfn.CONCAT( tbCompanyNames[[#This Row],[Yahoo Symbol]], "-" ) ) &lt; LEN( tbCompanyNames[[#This Row],[Yahoo Symbol]] ), LEFT(tbCompanyNames[[#This Row],[Yahoo Symbol]],FIND("-",tbCompanyNames[[#This Row],[Yahoo Symbol]])-1), tbCompanyNames[[#This Row],[Yahoo Symbol]] )</f>
        <v>HPQ</v>
      </c>
      <c r="C150" s="173" t="s">
        <v>516</v>
      </c>
      <c r="D150" s="174" t="s">
        <v>911</v>
      </c>
    </row>
    <row r="151" spans="1:4" ht="30" customHeight="1" x14ac:dyDescent="0.25">
      <c r="A151" s="177" t="s">
        <v>227</v>
      </c>
      <c r="B151" s="204" t="str">
        <f>IF( FIND( "-", _xlfn.CONCAT( tbCompanyNames[[#This Row],[Yahoo Symbol]], "-" ) ) &lt; LEN( tbCompanyNames[[#This Row],[Yahoo Symbol]] ), LEFT(tbCompanyNames[[#This Row],[Yahoo Symbol]],FIND("-",tbCompanyNames[[#This Row],[Yahoo Symbol]])-1), tbCompanyNames[[#This Row],[Yahoo Symbol]] )</f>
        <v>HSD.TO</v>
      </c>
      <c r="C151" s="173" t="s">
        <v>517</v>
      </c>
      <c r="D151" s="174" t="s">
        <v>911</v>
      </c>
    </row>
    <row r="152" spans="1:4" ht="30" customHeight="1" x14ac:dyDescent="0.25">
      <c r="A152" s="177" t="s">
        <v>935</v>
      </c>
      <c r="B152" s="204" t="str">
        <f>IF( FIND( "-", _xlfn.CONCAT( tbCompanyNames[[#This Row],[Yahoo Symbol]], "-" ) ) &lt; LEN( tbCompanyNames[[#This Row],[Yahoo Symbol]] ), LEFT(tbCompanyNames[[#This Row],[Yahoo Symbol]],FIND("-",tbCompanyNames[[#This Row],[Yahoo Symbol]])-1), tbCompanyNames[[#This Row],[Yahoo Symbol]] )</f>
        <v>HSU.TO</v>
      </c>
      <c r="C152" s="173" t="s">
        <v>518</v>
      </c>
      <c r="D152" s="174" t="s">
        <v>911</v>
      </c>
    </row>
    <row r="153" spans="1:4" ht="30" customHeight="1" x14ac:dyDescent="0.25">
      <c r="A153" s="178" t="s">
        <v>945</v>
      </c>
      <c r="B153" s="179" t="str">
        <f>IF( FIND( "-", _xlfn.CONCAT( tbCompanyNames[[#This Row],[Yahoo Symbol]], "-" ) ) &lt; LEN( tbCompanyNames[[#This Row],[Yahoo Symbol]] ), LEFT(tbCompanyNames[[#This Row],[Yahoo Symbol]],FIND("-",tbCompanyNames[[#This Row],[Yahoo Symbol]])-1), tbCompanyNames[[#This Row],[Yahoo Symbol]] )</f>
        <v>HTZGQ</v>
      </c>
      <c r="C153" s="173" t="s">
        <v>519</v>
      </c>
      <c r="D153" s="174" t="s">
        <v>911</v>
      </c>
    </row>
    <row r="154" spans="1:4" ht="30" customHeight="1" x14ac:dyDescent="0.25">
      <c r="A154" s="173" t="s">
        <v>520</v>
      </c>
      <c r="B154" s="174" t="str">
        <f>IF( FIND( "-", _xlfn.CONCAT( tbCompanyNames[[#This Row],[Yahoo Symbol]], "-" ) ) &lt; LEN( tbCompanyNames[[#This Row],[Yahoo Symbol]] ), LEFT(tbCompanyNames[[#This Row],[Yahoo Symbol]],FIND("-",tbCompanyNames[[#This Row],[Yahoo Symbol]])-1), tbCompanyNames[[#This Row],[Yahoo Symbol]] )</f>
        <v>HUN</v>
      </c>
      <c r="C154" s="173" t="s">
        <v>521</v>
      </c>
      <c r="D154" s="174" t="s">
        <v>911</v>
      </c>
    </row>
    <row r="155" spans="1:4" ht="30" customHeight="1" x14ac:dyDescent="0.25">
      <c r="A155" s="173" t="s">
        <v>250</v>
      </c>
      <c r="B155" s="174" t="str">
        <f>IF( FIND( "-", _xlfn.CONCAT( tbCompanyNames[[#This Row],[Yahoo Symbol]], "-" ) ) &lt; LEN( tbCompanyNames[[#This Row],[Yahoo Symbol]] ), LEFT(tbCompanyNames[[#This Row],[Yahoo Symbol]],FIND("-",tbCompanyNames[[#This Row],[Yahoo Symbol]])-1), tbCompanyNames[[#This Row],[Yahoo Symbol]] )</f>
        <v>IAU</v>
      </c>
      <c r="C155" s="173" t="s">
        <v>522</v>
      </c>
      <c r="D155" s="174" t="s">
        <v>911</v>
      </c>
    </row>
    <row r="156" spans="1:4" ht="30" customHeight="1" x14ac:dyDescent="0.25">
      <c r="A156" s="173" t="s">
        <v>893</v>
      </c>
      <c r="B156" s="174" t="str">
        <f>IF( FIND( "-", _xlfn.CONCAT( tbCompanyNames[[#This Row],[Yahoo Symbol]], "-" ) ) &lt; LEN( tbCompanyNames[[#This Row],[Yahoo Symbol]] ), LEFT(tbCompanyNames[[#This Row],[Yahoo Symbol]],FIND("-",tbCompanyNames[[#This Row],[Yahoo Symbol]])-1), tbCompanyNames[[#This Row],[Yahoo Symbol]] )</f>
        <v>ICP</v>
      </c>
      <c r="C156" s="173" t="s">
        <v>42</v>
      </c>
      <c r="D156" s="179" t="s">
        <v>912</v>
      </c>
    </row>
    <row r="157" spans="1:4" ht="30" customHeight="1" x14ac:dyDescent="0.25">
      <c r="A157" s="173" t="s">
        <v>523</v>
      </c>
      <c r="B157" s="174" t="str">
        <f>IF( FIND( "-", _xlfn.CONCAT( tbCompanyNames[[#This Row],[Yahoo Symbol]], "-" ) ) &lt; LEN( tbCompanyNames[[#This Row],[Yahoo Symbol]] ), LEFT(tbCompanyNames[[#This Row],[Yahoo Symbol]],FIND("-",tbCompanyNames[[#This Row],[Yahoo Symbol]])-1), tbCompanyNames[[#This Row],[Yahoo Symbol]] )</f>
        <v>ICPT</v>
      </c>
      <c r="C157" s="173" t="s">
        <v>524</v>
      </c>
      <c r="D157" s="174" t="s">
        <v>911</v>
      </c>
    </row>
    <row r="158" spans="1:4" ht="30" customHeight="1" x14ac:dyDescent="0.25">
      <c r="A158" s="173" t="s">
        <v>525</v>
      </c>
      <c r="B158" s="174" t="str">
        <f>IF( FIND( "-", _xlfn.CONCAT( tbCompanyNames[[#This Row],[Yahoo Symbol]], "-" ) ) &lt; LEN( tbCompanyNames[[#This Row],[Yahoo Symbol]] ), LEFT(tbCompanyNames[[#This Row],[Yahoo Symbol]],FIND("-",tbCompanyNames[[#This Row],[Yahoo Symbol]])-1), tbCompanyNames[[#This Row],[Yahoo Symbol]] )</f>
        <v>IFF</v>
      </c>
      <c r="C158" s="173" t="s">
        <v>526</v>
      </c>
      <c r="D158" s="174" t="s">
        <v>911</v>
      </c>
    </row>
    <row r="159" spans="1:4" ht="30" customHeight="1" x14ac:dyDescent="0.25">
      <c r="A159" s="173" t="s">
        <v>234</v>
      </c>
      <c r="B159" s="174" t="str">
        <f>IF( FIND( "-", _xlfn.CONCAT( tbCompanyNames[[#This Row],[Yahoo Symbol]], "-" ) ) &lt; LEN( tbCompanyNames[[#This Row],[Yahoo Symbol]] ), LEFT(tbCompanyNames[[#This Row],[Yahoo Symbol]],FIND("-",tbCompanyNames[[#This Row],[Yahoo Symbol]])-1), tbCompanyNames[[#This Row],[Yahoo Symbol]] )</f>
        <v>IJR</v>
      </c>
      <c r="C159" s="173" t="s">
        <v>929</v>
      </c>
      <c r="D159" s="174" t="s">
        <v>911</v>
      </c>
    </row>
    <row r="160" spans="1:4" ht="30" customHeight="1" x14ac:dyDescent="0.25">
      <c r="A160" s="173" t="s">
        <v>527</v>
      </c>
      <c r="B160" s="174" t="str">
        <f>IF( FIND( "-", _xlfn.CONCAT( tbCompanyNames[[#This Row],[Yahoo Symbol]], "-" ) ) &lt; LEN( tbCompanyNames[[#This Row],[Yahoo Symbol]] ), LEFT(tbCompanyNames[[#This Row],[Yahoo Symbol]],FIND("-",tbCompanyNames[[#This Row],[Yahoo Symbol]])-1), tbCompanyNames[[#This Row],[Yahoo Symbol]] )</f>
        <v>ILMN</v>
      </c>
      <c r="C160" s="173" t="s">
        <v>528</v>
      </c>
      <c r="D160" s="174" t="s">
        <v>911</v>
      </c>
    </row>
    <row r="161" spans="1:4" ht="30" customHeight="1" x14ac:dyDescent="0.25">
      <c r="A161" s="173" t="s">
        <v>529</v>
      </c>
      <c r="B161" s="174" t="str">
        <f>IF( FIND( "-", _xlfn.CONCAT( tbCompanyNames[[#This Row],[Yahoo Symbol]], "-" ) ) &lt; LEN( tbCompanyNames[[#This Row],[Yahoo Symbol]] ), LEFT(tbCompanyNames[[#This Row],[Yahoo Symbol]],FIND("-",tbCompanyNames[[#This Row],[Yahoo Symbol]])-1), tbCompanyNames[[#This Row],[Yahoo Symbol]] )</f>
        <v>IMBBY</v>
      </c>
      <c r="C161" s="173" t="s">
        <v>529</v>
      </c>
      <c r="D161" s="174" t="s">
        <v>911</v>
      </c>
    </row>
    <row r="162" spans="1:4" ht="30" customHeight="1" x14ac:dyDescent="0.25">
      <c r="A162" s="173" t="s">
        <v>530</v>
      </c>
      <c r="B162" s="174" t="str">
        <f>IF( FIND( "-", _xlfn.CONCAT( tbCompanyNames[[#This Row],[Yahoo Symbol]], "-" ) ) &lt; LEN( tbCompanyNames[[#This Row],[Yahoo Symbol]] ), LEFT(tbCompanyNames[[#This Row],[Yahoo Symbol]],FIND("-",tbCompanyNames[[#This Row],[Yahoo Symbol]])-1), tbCompanyNames[[#This Row],[Yahoo Symbol]] )</f>
        <v>ING</v>
      </c>
      <c r="C162" s="173" t="s">
        <v>531</v>
      </c>
      <c r="D162" s="174" t="s">
        <v>911</v>
      </c>
    </row>
    <row r="163" spans="1:4" ht="30" customHeight="1" x14ac:dyDescent="0.25">
      <c r="A163" s="173" t="s">
        <v>532</v>
      </c>
      <c r="B163" s="174" t="str">
        <f>IF( FIND( "-", _xlfn.CONCAT( tbCompanyNames[[#This Row],[Yahoo Symbol]], "-" ) ) &lt; LEN( tbCompanyNames[[#This Row],[Yahoo Symbol]] ), LEFT(tbCompanyNames[[#This Row],[Yahoo Symbol]],FIND("-",tbCompanyNames[[#This Row],[Yahoo Symbol]])-1), tbCompanyNames[[#This Row],[Yahoo Symbol]] )</f>
        <v>INGR</v>
      </c>
      <c r="C163" s="173" t="s">
        <v>533</v>
      </c>
      <c r="D163" s="174" t="s">
        <v>911</v>
      </c>
    </row>
    <row r="164" spans="1:4" ht="30" customHeight="1" x14ac:dyDescent="0.25">
      <c r="A164" s="173" t="s">
        <v>235</v>
      </c>
      <c r="B164" s="174" t="str">
        <f>IF( FIND( "-", _xlfn.CONCAT( tbCompanyNames[[#This Row],[Yahoo Symbol]], "-" ) ) &lt; LEN( tbCompanyNames[[#This Row],[Yahoo Symbol]] ), LEFT(tbCompanyNames[[#This Row],[Yahoo Symbol]],FIND("-",tbCompanyNames[[#This Row],[Yahoo Symbol]])-1), tbCompanyNames[[#This Row],[Yahoo Symbol]] )</f>
        <v>ITE.TO</v>
      </c>
      <c r="C164" s="173" t="s">
        <v>905</v>
      </c>
      <c r="D164" s="174" t="s">
        <v>911</v>
      </c>
    </row>
    <row r="165" spans="1:4" ht="30" customHeight="1" x14ac:dyDescent="0.25">
      <c r="A165" s="173" t="s">
        <v>534</v>
      </c>
      <c r="B165" s="174" t="str">
        <f>IF( FIND( "-", _xlfn.CONCAT( tbCompanyNames[[#This Row],[Yahoo Symbol]], "-" ) ) &lt; LEN( tbCompanyNames[[#This Row],[Yahoo Symbol]] ), LEFT(tbCompanyNames[[#This Row],[Yahoo Symbol]],FIND("-",tbCompanyNames[[#This Row],[Yahoo Symbol]])-1), tbCompanyNames[[#This Row],[Yahoo Symbol]] )</f>
        <v>ITGR</v>
      </c>
      <c r="C165" s="173" t="s">
        <v>535</v>
      </c>
      <c r="D165" s="174" t="s">
        <v>911</v>
      </c>
    </row>
    <row r="166" spans="1:4" ht="30" customHeight="1" x14ac:dyDescent="0.25">
      <c r="A166" s="173" t="s">
        <v>251</v>
      </c>
      <c r="B166" s="174" t="str">
        <f>IF( FIND( "-", _xlfn.CONCAT( tbCompanyNames[[#This Row],[Yahoo Symbol]], "-" ) ) &lt; LEN( tbCompanyNames[[#This Row],[Yahoo Symbol]] ), LEFT(tbCompanyNames[[#This Row],[Yahoo Symbol]],FIND("-",tbCompanyNames[[#This Row],[Yahoo Symbol]])-1), tbCompanyNames[[#This Row],[Yahoo Symbol]] )</f>
        <v>ITOT</v>
      </c>
      <c r="C166" s="173" t="s">
        <v>536</v>
      </c>
      <c r="D166" s="174" t="s">
        <v>911</v>
      </c>
    </row>
    <row r="167" spans="1:4" ht="30" customHeight="1" x14ac:dyDescent="0.25">
      <c r="A167" s="173" t="s">
        <v>537</v>
      </c>
      <c r="B167" s="174" t="str">
        <f>IF( FIND( "-", _xlfn.CONCAT( tbCompanyNames[[#This Row],[Yahoo Symbol]], "-" ) ) &lt; LEN( tbCompanyNames[[#This Row],[Yahoo Symbol]] ), LEFT(tbCompanyNames[[#This Row],[Yahoo Symbol]],FIND("-",tbCompanyNames[[#This Row],[Yahoo Symbol]])-1), tbCompanyNames[[#This Row],[Yahoo Symbol]] )</f>
        <v>IVC</v>
      </c>
      <c r="C167" s="173" t="s">
        <v>538</v>
      </c>
      <c r="D167" s="174" t="s">
        <v>911</v>
      </c>
    </row>
    <row r="168" spans="1:4" ht="30" customHeight="1" x14ac:dyDescent="0.25">
      <c r="A168" s="173" t="s">
        <v>539</v>
      </c>
      <c r="B168" s="174" t="str">
        <f>IF( FIND( "-", _xlfn.CONCAT( tbCompanyNames[[#This Row],[Yahoo Symbol]], "-" ) ) &lt; LEN( tbCompanyNames[[#This Row],[Yahoo Symbol]] ), LEFT(tbCompanyNames[[#This Row],[Yahoo Symbol]],FIND("-",tbCompanyNames[[#This Row],[Yahoo Symbol]])-1), tbCompanyNames[[#This Row],[Yahoo Symbol]] )</f>
        <v>IVZ</v>
      </c>
      <c r="C168" s="173" t="s">
        <v>540</v>
      </c>
      <c r="D168" s="174" t="s">
        <v>911</v>
      </c>
    </row>
    <row r="169" spans="1:4" ht="30" customHeight="1" x14ac:dyDescent="0.25">
      <c r="A169" s="173" t="s">
        <v>252</v>
      </c>
      <c r="B169" s="174" t="str">
        <f>IF( FIND( "-", _xlfn.CONCAT( tbCompanyNames[[#This Row],[Yahoo Symbol]], "-" ) ) &lt; LEN( tbCompanyNames[[#This Row],[Yahoo Symbol]] ), LEFT(tbCompanyNames[[#This Row],[Yahoo Symbol]],FIND("-",tbCompanyNames[[#This Row],[Yahoo Symbol]])-1), tbCompanyNames[[#This Row],[Yahoo Symbol]] )</f>
        <v>IWN</v>
      </c>
      <c r="C169" s="173" t="s">
        <v>541</v>
      </c>
      <c r="D169" s="174" t="s">
        <v>911</v>
      </c>
    </row>
    <row r="170" spans="1:4" ht="30" customHeight="1" x14ac:dyDescent="0.25">
      <c r="A170" s="173" t="s">
        <v>542</v>
      </c>
      <c r="B170" s="174" t="str">
        <f>IF( FIND( "-", _xlfn.CONCAT( tbCompanyNames[[#This Row],[Yahoo Symbol]], "-" ) ) &lt; LEN( tbCompanyNames[[#This Row],[Yahoo Symbol]] ), LEFT(tbCompanyNames[[#This Row],[Yahoo Symbol]],FIND("-",tbCompanyNames[[#This Row],[Yahoo Symbol]])-1), tbCompanyNames[[#This Row],[Yahoo Symbol]] )</f>
        <v>JCI</v>
      </c>
      <c r="C170" s="173" t="s">
        <v>543</v>
      </c>
      <c r="D170" s="174" t="s">
        <v>911</v>
      </c>
    </row>
    <row r="171" spans="1:4" ht="30" customHeight="1" x14ac:dyDescent="0.25">
      <c r="A171" s="173" t="s">
        <v>544</v>
      </c>
      <c r="B171" s="174" t="str">
        <f>IF( FIND( "-", _xlfn.CONCAT( tbCompanyNames[[#This Row],[Yahoo Symbol]], "-" ) ) &lt; LEN( tbCompanyNames[[#This Row],[Yahoo Symbol]] ), LEFT(tbCompanyNames[[#This Row],[Yahoo Symbol]],FIND("-",tbCompanyNames[[#This Row],[Yahoo Symbol]])-1), tbCompanyNames[[#This Row],[Yahoo Symbol]] )</f>
        <v>JKS</v>
      </c>
      <c r="C171" s="173" t="s">
        <v>545</v>
      </c>
      <c r="D171" s="174" t="s">
        <v>911</v>
      </c>
    </row>
    <row r="172" spans="1:4" ht="30" customHeight="1" x14ac:dyDescent="0.25">
      <c r="A172" s="173" t="s">
        <v>546</v>
      </c>
      <c r="B172" s="174" t="str">
        <f>IF( FIND( "-", _xlfn.CONCAT( tbCompanyNames[[#This Row],[Yahoo Symbol]], "-" ) ) &lt; LEN( tbCompanyNames[[#This Row],[Yahoo Symbol]] ), LEFT(tbCompanyNames[[#This Row],[Yahoo Symbol]],FIND("-",tbCompanyNames[[#This Row],[Yahoo Symbol]])-1), tbCompanyNames[[#This Row],[Yahoo Symbol]] )</f>
        <v>JLL</v>
      </c>
      <c r="C172" s="173" t="s">
        <v>547</v>
      </c>
      <c r="D172" s="174" t="s">
        <v>911</v>
      </c>
    </row>
    <row r="173" spans="1:4" ht="30" customHeight="1" x14ac:dyDescent="0.25">
      <c r="A173" s="173" t="s">
        <v>548</v>
      </c>
      <c r="B173" s="174" t="str">
        <f>IF( FIND( "-", _xlfn.CONCAT( tbCompanyNames[[#This Row],[Yahoo Symbol]], "-" ) ) &lt; LEN( tbCompanyNames[[#This Row],[Yahoo Symbol]] ), LEFT(tbCompanyNames[[#This Row],[Yahoo Symbol]],FIND("-",tbCompanyNames[[#This Row],[Yahoo Symbol]])-1), tbCompanyNames[[#This Row],[Yahoo Symbol]] )</f>
        <v>K</v>
      </c>
      <c r="C173" s="173" t="s">
        <v>549</v>
      </c>
      <c r="D173" s="174" t="s">
        <v>911</v>
      </c>
    </row>
    <row r="174" spans="1:4" ht="30" customHeight="1" x14ac:dyDescent="0.25">
      <c r="A174" s="173" t="s">
        <v>915</v>
      </c>
      <c r="B174" s="174" t="str">
        <f>IF( FIND( "-", _xlfn.CONCAT( tbCompanyNames[[#This Row],[Yahoo Symbol]], "-" ) ) &lt; LEN( tbCompanyNames[[#This Row],[Yahoo Symbol]] ), LEFT(tbCompanyNames[[#This Row],[Yahoo Symbol]],FIND("-",tbCompanyNames[[#This Row],[Yahoo Symbol]])-1), tbCompanyNames[[#This Row],[Yahoo Symbol]] )</f>
        <v>KDK.VN</v>
      </c>
      <c r="C174" s="173" t="s">
        <v>916</v>
      </c>
      <c r="D174" s="174" t="s">
        <v>912</v>
      </c>
    </row>
    <row r="175" spans="1:4" ht="30" customHeight="1" x14ac:dyDescent="0.25">
      <c r="A175" s="173" t="s">
        <v>550</v>
      </c>
      <c r="B175" s="174" t="str">
        <f>IF( FIND( "-", _xlfn.CONCAT( tbCompanyNames[[#This Row],[Yahoo Symbol]], "-" ) ) &lt; LEN( tbCompanyNames[[#This Row],[Yahoo Symbol]] ), LEFT(tbCompanyNames[[#This Row],[Yahoo Symbol]],FIND("-",tbCompanyNames[[#This Row],[Yahoo Symbol]])-1), tbCompanyNames[[#This Row],[Yahoo Symbol]] )</f>
        <v>KBH</v>
      </c>
      <c r="C175" s="173" t="s">
        <v>551</v>
      </c>
      <c r="D175" s="174" t="s">
        <v>911</v>
      </c>
    </row>
    <row r="176" spans="1:4" ht="30" customHeight="1" x14ac:dyDescent="0.25">
      <c r="A176" s="173" t="s">
        <v>552</v>
      </c>
      <c r="B176" s="174" t="str">
        <f>IF( FIND( "-", _xlfn.CONCAT( tbCompanyNames[[#This Row],[Yahoo Symbol]], "-" ) ) &lt; LEN( tbCompanyNames[[#This Row],[Yahoo Symbol]] ), LEFT(tbCompanyNames[[#This Row],[Yahoo Symbol]],FIND("-",tbCompanyNames[[#This Row],[Yahoo Symbol]])-1), tbCompanyNames[[#This Row],[Yahoo Symbol]] )</f>
        <v>KEN</v>
      </c>
      <c r="C176" s="173" t="s">
        <v>553</v>
      </c>
      <c r="D176" s="174" t="s">
        <v>911</v>
      </c>
    </row>
    <row r="177" spans="1:4" ht="30" customHeight="1" x14ac:dyDescent="0.25">
      <c r="A177" s="173" t="s">
        <v>554</v>
      </c>
      <c r="B177" s="174" t="str">
        <f>IF( FIND( "-", _xlfn.CONCAT( tbCompanyNames[[#This Row],[Yahoo Symbol]], "-" ) ) &lt; LEN( tbCompanyNames[[#This Row],[Yahoo Symbol]] ), LEFT(tbCompanyNames[[#This Row],[Yahoo Symbol]],FIND("-",tbCompanyNames[[#This Row],[Yahoo Symbol]])-1), tbCompanyNames[[#This Row],[Yahoo Symbol]] )</f>
        <v>KFRC</v>
      </c>
      <c r="C177" s="173" t="s">
        <v>555</v>
      </c>
      <c r="D177" s="174" t="s">
        <v>911</v>
      </c>
    </row>
    <row r="178" spans="1:4" ht="30" customHeight="1" x14ac:dyDescent="0.25">
      <c r="A178" s="173" t="s">
        <v>556</v>
      </c>
      <c r="B178" s="174" t="str">
        <f>IF( FIND( "-", _xlfn.CONCAT( tbCompanyNames[[#This Row],[Yahoo Symbol]], "-" ) ) &lt; LEN( tbCompanyNames[[#This Row],[Yahoo Symbol]] ), LEFT(tbCompanyNames[[#This Row],[Yahoo Symbol]],FIND("-",tbCompanyNames[[#This Row],[Yahoo Symbol]])-1), tbCompanyNames[[#This Row],[Yahoo Symbol]] )</f>
        <v>KFY</v>
      </c>
      <c r="C178" s="173" t="s">
        <v>557</v>
      </c>
      <c r="D178" s="174" t="s">
        <v>911</v>
      </c>
    </row>
    <row r="179" spans="1:4" ht="30" customHeight="1" x14ac:dyDescent="0.25">
      <c r="A179" s="173" t="s">
        <v>558</v>
      </c>
      <c r="B179" s="174" t="str">
        <f>IF( FIND( "-", _xlfn.CONCAT( tbCompanyNames[[#This Row],[Yahoo Symbol]], "-" ) ) &lt; LEN( tbCompanyNames[[#This Row],[Yahoo Symbol]] ), LEFT(tbCompanyNames[[#This Row],[Yahoo Symbol]],FIND("-",tbCompanyNames[[#This Row],[Yahoo Symbol]])-1), tbCompanyNames[[#This Row],[Yahoo Symbol]] )</f>
        <v>KHC</v>
      </c>
      <c r="C179" s="173" t="s">
        <v>559</v>
      </c>
      <c r="D179" s="174" t="s">
        <v>911</v>
      </c>
    </row>
    <row r="180" spans="1:4" ht="30" customHeight="1" x14ac:dyDescent="0.25">
      <c r="A180" s="173" t="s">
        <v>560</v>
      </c>
      <c r="B180" s="174" t="str">
        <f>IF( FIND( "-", _xlfn.CONCAT( tbCompanyNames[[#This Row],[Yahoo Symbol]], "-" ) ) &lt; LEN( tbCompanyNames[[#This Row],[Yahoo Symbol]] ), LEFT(tbCompanyNames[[#This Row],[Yahoo Symbol]],FIND("-",tbCompanyNames[[#This Row],[Yahoo Symbol]])-1), tbCompanyNames[[#This Row],[Yahoo Symbol]] )</f>
        <v>KMPR</v>
      </c>
      <c r="C180" s="173" t="s">
        <v>561</v>
      </c>
      <c r="D180" s="174" t="s">
        <v>911</v>
      </c>
    </row>
    <row r="181" spans="1:4" ht="30" customHeight="1" x14ac:dyDescent="0.25">
      <c r="A181" s="173" t="s">
        <v>562</v>
      </c>
      <c r="B181" s="174" t="str">
        <f>IF( FIND( "-", _xlfn.CONCAT( tbCompanyNames[[#This Row],[Yahoo Symbol]], "-" ) ) &lt; LEN( tbCompanyNames[[#This Row],[Yahoo Symbol]] ), LEFT(tbCompanyNames[[#This Row],[Yahoo Symbol]],FIND("-",tbCompanyNames[[#This Row],[Yahoo Symbol]])-1), tbCompanyNames[[#This Row],[Yahoo Symbol]] )</f>
        <v>KO</v>
      </c>
      <c r="C181" s="173" t="s">
        <v>563</v>
      </c>
      <c r="D181" s="174" t="s">
        <v>911</v>
      </c>
    </row>
    <row r="182" spans="1:4" ht="30" customHeight="1" x14ac:dyDescent="0.25">
      <c r="A182" s="173" t="s">
        <v>875</v>
      </c>
      <c r="B182" s="174" t="str">
        <f>IF( FIND( "-", _xlfn.CONCAT( tbCompanyNames[[#This Row],[Yahoo Symbol]], "-" ) ) &lt; LEN( tbCompanyNames[[#This Row],[Yahoo Symbol]] ), LEFT(tbCompanyNames[[#This Row],[Yahoo Symbol]],FIND("-",tbCompanyNames[[#This Row],[Yahoo Symbol]])-1), tbCompanyNames[[#This Row],[Yahoo Symbol]] )</f>
        <v>KOSS</v>
      </c>
      <c r="C182" s="173" t="s">
        <v>876</v>
      </c>
      <c r="D182" s="174" t="s">
        <v>911</v>
      </c>
    </row>
    <row r="183" spans="1:4" ht="30" customHeight="1" x14ac:dyDescent="0.25">
      <c r="A183" s="173" t="s">
        <v>564</v>
      </c>
      <c r="B183" s="174" t="str">
        <f>IF( FIND( "-", _xlfn.CONCAT( tbCompanyNames[[#This Row],[Yahoo Symbol]], "-" ) ) &lt; LEN( tbCompanyNames[[#This Row],[Yahoo Symbol]] ), LEFT(tbCompanyNames[[#This Row],[Yahoo Symbol]],FIND("-",tbCompanyNames[[#This Row],[Yahoo Symbol]])-1), tbCompanyNames[[#This Row],[Yahoo Symbol]] )</f>
        <v>KRA</v>
      </c>
      <c r="C183" s="173" t="s">
        <v>565</v>
      </c>
      <c r="D183" s="174" t="s">
        <v>911</v>
      </c>
    </row>
    <row r="184" spans="1:4" ht="30" customHeight="1" x14ac:dyDescent="0.25">
      <c r="A184" s="173" t="s">
        <v>566</v>
      </c>
      <c r="B184" s="174" t="str">
        <f>IF( FIND( "-", _xlfn.CONCAT( tbCompanyNames[[#This Row],[Yahoo Symbol]], "-" ) ) &lt; LEN( tbCompanyNames[[#This Row],[Yahoo Symbol]] ), LEFT(tbCompanyNames[[#This Row],[Yahoo Symbol]],FIND("-",tbCompanyNames[[#This Row],[Yahoo Symbol]])-1), tbCompanyNames[[#This Row],[Yahoo Symbol]] )</f>
        <v>KRC</v>
      </c>
      <c r="C184" s="173" t="s">
        <v>567</v>
      </c>
      <c r="D184" s="174" t="s">
        <v>911</v>
      </c>
    </row>
    <row r="185" spans="1:4" ht="30" customHeight="1" x14ac:dyDescent="0.25">
      <c r="A185" s="173" t="s">
        <v>918</v>
      </c>
      <c r="B185" s="174" t="str">
        <f>IF( FIND( "-", _xlfn.CONCAT( tbCompanyNames[[#This Row],[Yahoo Symbol]], "-" ) ) &lt; LEN( tbCompanyNames[[#This Row],[Yahoo Symbol]] ), LEFT(tbCompanyNames[[#This Row],[Yahoo Symbol]],FIND("-",tbCompanyNames[[#This Row],[Yahoo Symbol]])-1), tbCompanyNames[[#This Row],[Yahoo Symbol]] )</f>
        <v>KUT.VN</v>
      </c>
      <c r="C185" s="173" t="s">
        <v>919</v>
      </c>
      <c r="D185" s="174" t="s">
        <v>912</v>
      </c>
    </row>
    <row r="186" spans="1:4" ht="30" customHeight="1" x14ac:dyDescent="0.25">
      <c r="A186" s="173" t="s">
        <v>568</v>
      </c>
      <c r="B186" s="174" t="str">
        <f>IF( FIND( "-", _xlfn.CONCAT( tbCompanyNames[[#This Row],[Yahoo Symbol]], "-" ) ) &lt; LEN( tbCompanyNames[[#This Row],[Yahoo Symbol]] ), LEFT(tbCompanyNames[[#This Row],[Yahoo Symbol]],FIND("-",tbCompanyNames[[#This Row],[Yahoo Symbol]])-1), tbCompanyNames[[#This Row],[Yahoo Symbol]] )</f>
        <v>KSS</v>
      </c>
      <c r="C186" s="173" t="s">
        <v>569</v>
      </c>
      <c r="D186" s="174" t="s">
        <v>911</v>
      </c>
    </row>
    <row r="187" spans="1:4" ht="30" customHeight="1" x14ac:dyDescent="0.25">
      <c r="A187" s="173" t="s">
        <v>570</v>
      </c>
      <c r="B187" s="174" t="str">
        <f>IF( FIND( "-", _xlfn.CONCAT( tbCompanyNames[[#This Row],[Yahoo Symbol]], "-" ) ) &lt; LEN( tbCompanyNames[[#This Row],[Yahoo Symbol]] ), LEFT(tbCompanyNames[[#This Row],[Yahoo Symbol]],FIND("-",tbCompanyNames[[#This Row],[Yahoo Symbol]])-1), tbCompanyNames[[#This Row],[Yahoo Symbol]] )</f>
        <v>LB</v>
      </c>
      <c r="C187" s="173" t="s">
        <v>571</v>
      </c>
      <c r="D187" s="174" t="s">
        <v>911</v>
      </c>
    </row>
    <row r="188" spans="1:4" ht="30" customHeight="1" x14ac:dyDescent="0.25">
      <c r="A188" s="173" t="s">
        <v>572</v>
      </c>
      <c r="B188" s="174" t="str">
        <f>IF( FIND( "-", _xlfn.CONCAT( tbCompanyNames[[#This Row],[Yahoo Symbol]], "-" ) ) &lt; LEN( tbCompanyNames[[#This Row],[Yahoo Symbol]] ), LEFT(tbCompanyNames[[#This Row],[Yahoo Symbol]],FIND("-",tbCompanyNames[[#This Row],[Yahoo Symbol]])-1), tbCompanyNames[[#This Row],[Yahoo Symbol]] )</f>
        <v>LE</v>
      </c>
      <c r="C188" s="173" t="s">
        <v>573</v>
      </c>
      <c r="D188" s="174" t="s">
        <v>911</v>
      </c>
    </row>
    <row r="189" spans="1:4" ht="30" customHeight="1" x14ac:dyDescent="0.25">
      <c r="A189" s="173" t="s">
        <v>236</v>
      </c>
      <c r="B189" s="174" t="str">
        <f>IF( FIND( "-", _xlfn.CONCAT( tbCompanyNames[[#This Row],[Yahoo Symbol]], "-" ) ) &lt; LEN( tbCompanyNames[[#This Row],[Yahoo Symbol]] ), LEFT(tbCompanyNames[[#This Row],[Yahoo Symbol]],FIND("-",tbCompanyNames[[#This Row],[Yahoo Symbol]])-1), tbCompanyNames[[#This Row],[Yahoo Symbol]] )</f>
        <v>LEAF.TO</v>
      </c>
      <c r="C189" s="173" t="s">
        <v>906</v>
      </c>
      <c r="D189" s="174" t="s">
        <v>911</v>
      </c>
    </row>
    <row r="190" spans="1:4" ht="30" customHeight="1" x14ac:dyDescent="0.25">
      <c r="A190" s="173" t="s">
        <v>574</v>
      </c>
      <c r="B190" s="174" t="str">
        <f>IF( FIND( "-", _xlfn.CONCAT( tbCompanyNames[[#This Row],[Yahoo Symbol]], "-" ) ) &lt; LEN( tbCompanyNames[[#This Row],[Yahoo Symbol]] ), LEFT(tbCompanyNames[[#This Row],[Yahoo Symbol]],FIND("-",tbCompanyNames[[#This Row],[Yahoo Symbol]])-1), tbCompanyNames[[#This Row],[Yahoo Symbol]] )</f>
        <v>LEN</v>
      </c>
      <c r="C190" s="173" t="s">
        <v>575</v>
      </c>
      <c r="D190" s="174" t="s">
        <v>911</v>
      </c>
    </row>
    <row r="191" spans="1:4" ht="30" customHeight="1" x14ac:dyDescent="0.25">
      <c r="A191" s="173" t="s">
        <v>894</v>
      </c>
      <c r="B191" s="174" t="str">
        <f>IF( FIND( "-", _xlfn.CONCAT( tbCompanyNames[[#This Row],[Yahoo Symbol]], "-" ) ) &lt; LEN( tbCompanyNames[[#This Row],[Yahoo Symbol]] ), LEFT(tbCompanyNames[[#This Row],[Yahoo Symbol]],FIND("-",tbCompanyNames[[#This Row],[Yahoo Symbol]])-1), tbCompanyNames[[#This Row],[Yahoo Symbol]] )</f>
        <v>LINK</v>
      </c>
      <c r="C191" s="173" t="s">
        <v>39</v>
      </c>
      <c r="D191" s="174" t="s">
        <v>911</v>
      </c>
    </row>
    <row r="192" spans="1:4" ht="30" customHeight="1" x14ac:dyDescent="0.25">
      <c r="A192" s="173" t="s">
        <v>576</v>
      </c>
      <c r="B192" s="174" t="str">
        <f>IF( FIND( "-", _xlfn.CONCAT( tbCompanyNames[[#This Row],[Yahoo Symbol]], "-" ) ) &lt; LEN( tbCompanyNames[[#This Row],[Yahoo Symbol]] ), LEFT(tbCompanyNames[[#This Row],[Yahoo Symbol]],FIND("-",tbCompanyNames[[#This Row],[Yahoo Symbol]])-1), tbCompanyNames[[#This Row],[Yahoo Symbol]] )</f>
        <v>LKQ</v>
      </c>
      <c r="C192" s="173" t="s">
        <v>577</v>
      </c>
      <c r="D192" s="174" t="s">
        <v>911</v>
      </c>
    </row>
    <row r="193" spans="1:4" ht="30" customHeight="1" x14ac:dyDescent="0.25">
      <c r="A193" s="173" t="s">
        <v>578</v>
      </c>
      <c r="B193" s="174" t="str">
        <f>IF( FIND( "-", _xlfn.CONCAT( tbCompanyNames[[#This Row],[Yahoo Symbol]], "-" ) ) &lt; LEN( tbCompanyNames[[#This Row],[Yahoo Symbol]] ), LEFT(tbCompanyNames[[#This Row],[Yahoo Symbol]],FIND("-",tbCompanyNames[[#This Row],[Yahoo Symbol]])-1), tbCompanyNames[[#This Row],[Yahoo Symbol]] )</f>
        <v>LL</v>
      </c>
      <c r="C193" s="173" t="s">
        <v>579</v>
      </c>
      <c r="D193" s="174" t="s">
        <v>911</v>
      </c>
    </row>
    <row r="194" spans="1:4" ht="30" customHeight="1" x14ac:dyDescent="0.25">
      <c r="A194" s="173" t="s">
        <v>895</v>
      </c>
      <c r="B194" s="174" t="str">
        <f>IF( FIND( "-", _xlfn.CONCAT( tbCompanyNames[[#This Row],[Yahoo Symbol]], "-" ) ) &lt; LEN( tbCompanyNames[[#This Row],[Yahoo Symbol]] ), LEFT(tbCompanyNames[[#This Row],[Yahoo Symbol]],FIND("-",tbCompanyNames[[#This Row],[Yahoo Symbol]])-1), tbCompanyNames[[#This Row],[Yahoo Symbol]] )</f>
        <v>LTC</v>
      </c>
      <c r="C194" s="173" t="s">
        <v>33</v>
      </c>
      <c r="D194" s="174" t="s">
        <v>911</v>
      </c>
    </row>
    <row r="195" spans="1:4" ht="30" customHeight="1" x14ac:dyDescent="0.25">
      <c r="A195" s="173" t="s">
        <v>580</v>
      </c>
      <c r="B195" s="174" t="str">
        <f>IF( FIND( "-", _xlfn.CONCAT( tbCompanyNames[[#This Row],[Yahoo Symbol]], "-" ) ) &lt; LEN( tbCompanyNames[[#This Row],[Yahoo Symbol]] ), LEFT(tbCompanyNames[[#This Row],[Yahoo Symbol]],FIND("-",tbCompanyNames[[#This Row],[Yahoo Symbol]])-1), tbCompanyNames[[#This Row],[Yahoo Symbol]] )</f>
        <v>LTRPA</v>
      </c>
      <c r="C195" s="173" t="s">
        <v>581</v>
      </c>
      <c r="D195" s="174" t="s">
        <v>911</v>
      </c>
    </row>
    <row r="196" spans="1:4" ht="30" customHeight="1" x14ac:dyDescent="0.25">
      <c r="A196" s="173" t="s">
        <v>582</v>
      </c>
      <c r="B196" s="174" t="str">
        <f>IF( FIND( "-", _xlfn.CONCAT( tbCompanyNames[[#This Row],[Yahoo Symbol]], "-" ) ) &lt; LEN( tbCompanyNames[[#This Row],[Yahoo Symbol]] ), LEFT(tbCompanyNames[[#This Row],[Yahoo Symbol]],FIND("-",tbCompanyNames[[#This Row],[Yahoo Symbol]])-1), tbCompanyNames[[#This Row],[Yahoo Symbol]] )</f>
        <v>LYV</v>
      </c>
      <c r="C196" s="173" t="s">
        <v>583</v>
      </c>
      <c r="D196" s="174" t="s">
        <v>911</v>
      </c>
    </row>
    <row r="197" spans="1:4" ht="30" customHeight="1" x14ac:dyDescent="0.25">
      <c r="A197" s="173" t="s">
        <v>584</v>
      </c>
      <c r="B197" s="174" t="str">
        <f>IF( FIND( "-", _xlfn.CONCAT( tbCompanyNames[[#This Row],[Yahoo Symbol]], "-" ) ) &lt; LEN( tbCompanyNames[[#This Row],[Yahoo Symbol]] ), LEFT(tbCompanyNames[[#This Row],[Yahoo Symbol]],FIND("-",tbCompanyNames[[#This Row],[Yahoo Symbol]])-1), tbCompanyNames[[#This Row],[Yahoo Symbol]] )</f>
        <v>M</v>
      </c>
      <c r="C197" s="173" t="s">
        <v>585</v>
      </c>
      <c r="D197" s="174" t="s">
        <v>911</v>
      </c>
    </row>
    <row r="198" spans="1:4" ht="30" customHeight="1" x14ac:dyDescent="0.25">
      <c r="A198" s="173" t="s">
        <v>586</v>
      </c>
      <c r="B198" s="174" t="str">
        <f>IF( FIND( "-", _xlfn.CONCAT( tbCompanyNames[[#This Row],[Yahoo Symbol]], "-" ) ) &lt; LEN( tbCompanyNames[[#This Row],[Yahoo Symbol]] ), LEFT(tbCompanyNames[[#This Row],[Yahoo Symbol]],FIND("-",tbCompanyNames[[#This Row],[Yahoo Symbol]])-1), tbCompanyNames[[#This Row],[Yahoo Symbol]] )</f>
        <v>MAC</v>
      </c>
      <c r="C198" s="173" t="s">
        <v>587</v>
      </c>
      <c r="D198" s="174" t="s">
        <v>911</v>
      </c>
    </row>
    <row r="199" spans="1:4" ht="30" customHeight="1" x14ac:dyDescent="0.25">
      <c r="A199" s="173" t="s">
        <v>588</v>
      </c>
      <c r="B199" s="174" t="str">
        <f>IF( FIND( "-", _xlfn.CONCAT( tbCompanyNames[[#This Row],[Yahoo Symbol]], "-" ) ) &lt; LEN( tbCompanyNames[[#This Row],[Yahoo Symbol]] ), LEFT(tbCompanyNames[[#This Row],[Yahoo Symbol]],FIND("-",tbCompanyNames[[#This Row],[Yahoo Symbol]])-1), tbCompanyNames[[#This Row],[Yahoo Symbol]] )</f>
        <v>MAT</v>
      </c>
      <c r="C199" s="173" t="s">
        <v>589</v>
      </c>
      <c r="D199" s="174" t="s">
        <v>911</v>
      </c>
    </row>
    <row r="200" spans="1:4" ht="30" customHeight="1" x14ac:dyDescent="0.25">
      <c r="A200" s="173" t="s">
        <v>896</v>
      </c>
      <c r="B200" s="174" t="str">
        <f>IF( FIND( "-", _xlfn.CONCAT( tbCompanyNames[[#This Row],[Yahoo Symbol]], "-" ) ) &lt; LEN( tbCompanyNames[[#This Row],[Yahoo Symbol]] ), LEFT(tbCompanyNames[[#This Row],[Yahoo Symbol]],FIND("-",tbCompanyNames[[#This Row],[Yahoo Symbol]])-1), tbCompanyNames[[#This Row],[Yahoo Symbol]] )</f>
        <v>MATIC</v>
      </c>
      <c r="C200" s="173" t="s">
        <v>171</v>
      </c>
      <c r="D200" s="174" t="s">
        <v>911</v>
      </c>
    </row>
    <row r="201" spans="1:4" ht="30" customHeight="1" x14ac:dyDescent="0.25">
      <c r="A201" s="173" t="s">
        <v>590</v>
      </c>
      <c r="B201" s="174" t="str">
        <f>IF( FIND( "-", _xlfn.CONCAT( tbCompanyNames[[#This Row],[Yahoo Symbol]], "-" ) ) &lt; LEN( tbCompanyNames[[#This Row],[Yahoo Symbol]] ), LEFT(tbCompanyNames[[#This Row],[Yahoo Symbol]],FIND("-",tbCompanyNames[[#This Row],[Yahoo Symbol]])-1), tbCompanyNames[[#This Row],[Yahoo Symbol]] )</f>
        <v>MCD</v>
      </c>
      <c r="C201" s="173" t="s">
        <v>591</v>
      </c>
      <c r="D201" s="174" t="s">
        <v>911</v>
      </c>
    </row>
    <row r="202" spans="1:4" ht="30" customHeight="1" x14ac:dyDescent="0.25">
      <c r="A202" s="173" t="s">
        <v>592</v>
      </c>
      <c r="B202" s="174" t="str">
        <f>IF( FIND( "-", _xlfn.CONCAT( tbCompanyNames[[#This Row],[Yahoo Symbol]], "-" ) ) &lt; LEN( tbCompanyNames[[#This Row],[Yahoo Symbol]] ), LEFT(tbCompanyNames[[#This Row],[Yahoo Symbol]],FIND("-",tbCompanyNames[[#This Row],[Yahoo Symbol]])-1), tbCompanyNames[[#This Row],[Yahoo Symbol]] )</f>
        <v>MCHP</v>
      </c>
      <c r="C202" s="173" t="s">
        <v>593</v>
      </c>
      <c r="D202" s="174" t="s">
        <v>911</v>
      </c>
    </row>
    <row r="203" spans="1:4" ht="30" customHeight="1" x14ac:dyDescent="0.25">
      <c r="A203" s="173" t="s">
        <v>594</v>
      </c>
      <c r="B203" s="174" t="str">
        <f>IF( FIND( "-", _xlfn.CONCAT( tbCompanyNames[[#This Row],[Yahoo Symbol]], "-" ) ) &lt; LEN( tbCompanyNames[[#This Row],[Yahoo Symbol]] ), LEFT(tbCompanyNames[[#This Row],[Yahoo Symbol]],FIND("-",tbCompanyNames[[#This Row],[Yahoo Symbol]])-1), tbCompanyNames[[#This Row],[Yahoo Symbol]] )</f>
        <v>MCK</v>
      </c>
      <c r="C203" s="173" t="s">
        <v>595</v>
      </c>
      <c r="D203" s="174" t="s">
        <v>911</v>
      </c>
    </row>
    <row r="204" spans="1:4" ht="30" customHeight="1" x14ac:dyDescent="0.25">
      <c r="A204" s="173" t="s">
        <v>596</v>
      </c>
      <c r="B204" s="174" t="str">
        <f>IF( FIND( "-", _xlfn.CONCAT( tbCompanyNames[[#This Row],[Yahoo Symbol]], "-" ) ) &lt; LEN( tbCompanyNames[[#This Row],[Yahoo Symbol]] ), LEFT(tbCompanyNames[[#This Row],[Yahoo Symbol]],FIND("-",tbCompanyNames[[#This Row],[Yahoo Symbol]])-1), tbCompanyNames[[#This Row],[Yahoo Symbol]] )</f>
        <v>MDC</v>
      </c>
      <c r="C204" s="173" t="s">
        <v>597</v>
      </c>
      <c r="D204" s="174" t="s">
        <v>911</v>
      </c>
    </row>
    <row r="205" spans="1:4" ht="30" customHeight="1" x14ac:dyDescent="0.25">
      <c r="A205" s="173" t="s">
        <v>598</v>
      </c>
      <c r="B205" s="174" t="str">
        <f>IF( FIND( "-", _xlfn.CONCAT( tbCompanyNames[[#This Row],[Yahoo Symbol]], "-" ) ) &lt; LEN( tbCompanyNames[[#This Row],[Yahoo Symbol]] ), LEFT(tbCompanyNames[[#This Row],[Yahoo Symbol]],FIND("-",tbCompanyNames[[#This Row],[Yahoo Symbol]])-1), tbCompanyNames[[#This Row],[Yahoo Symbol]] )</f>
        <v>MDT</v>
      </c>
      <c r="C205" s="173" t="s">
        <v>599</v>
      </c>
      <c r="D205" s="174" t="s">
        <v>911</v>
      </c>
    </row>
    <row r="206" spans="1:4" ht="30" customHeight="1" x14ac:dyDescent="0.25">
      <c r="A206" s="173" t="s">
        <v>600</v>
      </c>
      <c r="B206" s="174" t="str">
        <f>IF( FIND( "-", _xlfn.CONCAT( tbCompanyNames[[#This Row],[Yahoo Symbol]], "-" ) ) &lt; LEN( tbCompanyNames[[#This Row],[Yahoo Symbol]] ), LEFT(tbCompanyNames[[#This Row],[Yahoo Symbol]],FIND("-",tbCompanyNames[[#This Row],[Yahoo Symbol]])-1), tbCompanyNames[[#This Row],[Yahoo Symbol]] )</f>
        <v>MGI</v>
      </c>
      <c r="C206" s="173" t="s">
        <v>601</v>
      </c>
      <c r="D206" s="174" t="s">
        <v>911</v>
      </c>
    </row>
    <row r="207" spans="1:4" ht="30" customHeight="1" x14ac:dyDescent="0.25">
      <c r="A207" s="173" t="s">
        <v>602</v>
      </c>
      <c r="B207" s="174" t="str">
        <f>IF( FIND( "-", _xlfn.CONCAT( tbCompanyNames[[#This Row],[Yahoo Symbol]], "-" ) ) &lt; LEN( tbCompanyNames[[#This Row],[Yahoo Symbol]] ), LEFT(tbCompanyNames[[#This Row],[Yahoo Symbol]],FIND("-",tbCompanyNames[[#This Row],[Yahoo Symbol]])-1), tbCompanyNames[[#This Row],[Yahoo Symbol]] )</f>
        <v>MGLN</v>
      </c>
      <c r="C207" s="173" t="s">
        <v>603</v>
      </c>
      <c r="D207" s="174" t="s">
        <v>911</v>
      </c>
    </row>
    <row r="208" spans="1:4" ht="30" customHeight="1" x14ac:dyDescent="0.25">
      <c r="A208" s="173" t="s">
        <v>604</v>
      </c>
      <c r="B208" s="174" t="str">
        <f>IF( FIND( "-", _xlfn.CONCAT( tbCompanyNames[[#This Row],[Yahoo Symbol]], "-" ) ) &lt; LEN( tbCompanyNames[[#This Row],[Yahoo Symbol]] ), LEFT(tbCompanyNames[[#This Row],[Yahoo Symbol]],FIND("-",tbCompanyNames[[#This Row],[Yahoo Symbol]])-1), tbCompanyNames[[#This Row],[Yahoo Symbol]] )</f>
        <v>MGM</v>
      </c>
      <c r="C208" s="173" t="s">
        <v>605</v>
      </c>
      <c r="D208" s="174" t="s">
        <v>911</v>
      </c>
    </row>
    <row r="209" spans="1:4" ht="30" customHeight="1" x14ac:dyDescent="0.25">
      <c r="A209" s="173" t="s">
        <v>606</v>
      </c>
      <c r="B209" s="174" t="str">
        <f>IF( FIND( "-", _xlfn.CONCAT( tbCompanyNames[[#This Row],[Yahoo Symbol]], "-" ) ) &lt; LEN( tbCompanyNames[[#This Row],[Yahoo Symbol]] ), LEFT(tbCompanyNames[[#This Row],[Yahoo Symbol]],FIND("-",tbCompanyNames[[#This Row],[Yahoo Symbol]])-1), tbCompanyNames[[#This Row],[Yahoo Symbol]] )</f>
        <v>MLM</v>
      </c>
      <c r="C209" s="173" t="s">
        <v>607</v>
      </c>
      <c r="D209" s="174" t="s">
        <v>911</v>
      </c>
    </row>
    <row r="210" spans="1:4" ht="30" customHeight="1" x14ac:dyDescent="0.25">
      <c r="A210" s="173" t="s">
        <v>608</v>
      </c>
      <c r="B210" s="174" t="str">
        <f>IF( FIND( "-", _xlfn.CONCAT( tbCompanyNames[[#This Row],[Yahoo Symbol]], "-" ) ) &lt; LEN( tbCompanyNames[[#This Row],[Yahoo Symbol]] ), LEFT(tbCompanyNames[[#This Row],[Yahoo Symbol]],FIND("-",tbCompanyNames[[#This Row],[Yahoo Symbol]])-1), tbCompanyNames[[#This Row],[Yahoo Symbol]] )</f>
        <v>MMP</v>
      </c>
      <c r="C210" s="173" t="s">
        <v>609</v>
      </c>
      <c r="D210" s="174" t="s">
        <v>911</v>
      </c>
    </row>
    <row r="211" spans="1:4" ht="30" customHeight="1" x14ac:dyDescent="0.25">
      <c r="A211" s="173" t="s">
        <v>610</v>
      </c>
      <c r="B211" s="174" t="str">
        <f>IF( FIND( "-", _xlfn.CONCAT( tbCompanyNames[[#This Row],[Yahoo Symbol]], "-" ) ) &lt; LEN( tbCompanyNames[[#This Row],[Yahoo Symbol]] ), LEFT(tbCompanyNames[[#This Row],[Yahoo Symbol]],FIND("-",tbCompanyNames[[#This Row],[Yahoo Symbol]])-1), tbCompanyNames[[#This Row],[Yahoo Symbol]] )</f>
        <v>MOD</v>
      </c>
      <c r="C211" s="173" t="s">
        <v>611</v>
      </c>
      <c r="D211" s="174" t="s">
        <v>911</v>
      </c>
    </row>
    <row r="212" spans="1:4" ht="30" customHeight="1" x14ac:dyDescent="0.25">
      <c r="A212" s="173" t="s">
        <v>612</v>
      </c>
      <c r="B212" s="174" t="str">
        <f>IF( FIND( "-", _xlfn.CONCAT( tbCompanyNames[[#This Row],[Yahoo Symbol]], "-" ) ) &lt; LEN( tbCompanyNames[[#This Row],[Yahoo Symbol]] ), LEFT(tbCompanyNames[[#This Row],[Yahoo Symbol]],FIND("-",tbCompanyNames[[#This Row],[Yahoo Symbol]])-1), tbCompanyNames[[#This Row],[Yahoo Symbol]] )</f>
        <v>MOH</v>
      </c>
      <c r="C212" s="173" t="s">
        <v>613</v>
      </c>
      <c r="D212" s="174" t="s">
        <v>911</v>
      </c>
    </row>
    <row r="213" spans="1:4" ht="30" customHeight="1" x14ac:dyDescent="0.25">
      <c r="A213" s="173" t="s">
        <v>614</v>
      </c>
      <c r="B213" s="174" t="str">
        <f>IF( FIND( "-", _xlfn.CONCAT( tbCompanyNames[[#This Row],[Yahoo Symbol]], "-" ) ) &lt; LEN( tbCompanyNames[[#This Row],[Yahoo Symbol]] ), LEFT(tbCompanyNames[[#This Row],[Yahoo Symbol]],FIND("-",tbCompanyNames[[#This Row],[Yahoo Symbol]])-1), tbCompanyNames[[#This Row],[Yahoo Symbol]] )</f>
        <v>MOV</v>
      </c>
      <c r="C213" s="173" t="s">
        <v>615</v>
      </c>
      <c r="D213" s="174" t="s">
        <v>911</v>
      </c>
    </row>
    <row r="214" spans="1:4" ht="30" customHeight="1" x14ac:dyDescent="0.25">
      <c r="A214" s="173" t="s">
        <v>616</v>
      </c>
      <c r="B214" s="174" t="str">
        <f>IF( FIND( "-", _xlfn.CONCAT( tbCompanyNames[[#This Row],[Yahoo Symbol]], "-" ) ) &lt; LEN( tbCompanyNames[[#This Row],[Yahoo Symbol]] ), LEFT(tbCompanyNames[[#This Row],[Yahoo Symbol]],FIND("-",tbCompanyNames[[#This Row],[Yahoo Symbol]])-1), tbCompanyNames[[#This Row],[Yahoo Symbol]] )</f>
        <v>MRK</v>
      </c>
      <c r="C214" s="173" t="s">
        <v>617</v>
      </c>
      <c r="D214" s="174" t="s">
        <v>911</v>
      </c>
    </row>
    <row r="215" spans="1:4" ht="30" customHeight="1" x14ac:dyDescent="0.25">
      <c r="A215" s="173" t="s">
        <v>618</v>
      </c>
      <c r="B215" s="174" t="str">
        <f>IF( FIND( "-", _xlfn.CONCAT( tbCompanyNames[[#This Row],[Yahoo Symbol]], "-" ) ) &lt; LEN( tbCompanyNames[[#This Row],[Yahoo Symbol]] ), LEFT(tbCompanyNames[[#This Row],[Yahoo Symbol]],FIND("-",tbCompanyNames[[#This Row],[Yahoo Symbol]])-1), tbCompanyNames[[#This Row],[Yahoo Symbol]] )</f>
        <v>MSFT</v>
      </c>
      <c r="C215" s="173" t="s">
        <v>619</v>
      </c>
      <c r="D215" s="174" t="s">
        <v>911</v>
      </c>
    </row>
    <row r="216" spans="1:4" ht="30" customHeight="1" x14ac:dyDescent="0.25">
      <c r="A216" s="173" t="s">
        <v>620</v>
      </c>
      <c r="B216" s="174" t="str">
        <f>IF( FIND( "-", _xlfn.CONCAT( tbCompanyNames[[#This Row],[Yahoo Symbol]], "-" ) ) &lt; LEN( tbCompanyNames[[#This Row],[Yahoo Symbol]] ), LEFT(tbCompanyNames[[#This Row],[Yahoo Symbol]],FIND("-",tbCompanyNames[[#This Row],[Yahoo Symbol]])-1), tbCompanyNames[[#This Row],[Yahoo Symbol]] )</f>
        <v>MTCH</v>
      </c>
      <c r="C216" s="173" t="s">
        <v>621</v>
      </c>
      <c r="D216" s="174" t="s">
        <v>911</v>
      </c>
    </row>
    <row r="217" spans="1:4" ht="30" customHeight="1" x14ac:dyDescent="0.25">
      <c r="A217" s="173" t="s">
        <v>622</v>
      </c>
      <c r="B217" s="174" t="str">
        <f>IF( FIND( "-", _xlfn.CONCAT( tbCompanyNames[[#This Row],[Yahoo Symbol]], "-" ) ) &lt; LEN( tbCompanyNames[[#This Row],[Yahoo Symbol]] ), LEFT(tbCompanyNames[[#This Row],[Yahoo Symbol]],FIND("-",tbCompanyNames[[#This Row],[Yahoo Symbol]])-1), tbCompanyNames[[#This Row],[Yahoo Symbol]] )</f>
        <v>MTOR</v>
      </c>
      <c r="C217" s="173" t="s">
        <v>623</v>
      </c>
      <c r="D217" s="174" t="s">
        <v>911</v>
      </c>
    </row>
    <row r="218" spans="1:4" ht="30" customHeight="1" x14ac:dyDescent="0.25">
      <c r="A218" s="173" t="s">
        <v>624</v>
      </c>
      <c r="B218" s="174" t="str">
        <f>IF( FIND( "-", _xlfn.CONCAT( tbCompanyNames[[#This Row],[Yahoo Symbol]], "-" ) ) &lt; LEN( tbCompanyNames[[#This Row],[Yahoo Symbol]] ), LEFT(tbCompanyNames[[#This Row],[Yahoo Symbol]],FIND("-",tbCompanyNames[[#This Row],[Yahoo Symbol]])-1), tbCompanyNames[[#This Row],[Yahoo Symbol]] )</f>
        <v>MTRN</v>
      </c>
      <c r="C218" s="173" t="s">
        <v>625</v>
      </c>
      <c r="D218" s="174" t="s">
        <v>911</v>
      </c>
    </row>
    <row r="219" spans="1:4" ht="30" customHeight="1" x14ac:dyDescent="0.25">
      <c r="A219" s="173" t="s">
        <v>920</v>
      </c>
      <c r="B219" s="174" t="str">
        <f>IF( FIND( "-", _xlfn.CONCAT( tbCompanyNames[[#This Row],[Yahoo Symbol]], "-" ) ) &lt; LEN( tbCompanyNames[[#This Row],[Yahoo Symbol]] ), LEFT(tbCompanyNames[[#This Row],[Yahoo Symbol]],FIND("-",tbCompanyNames[[#This Row],[Yahoo Symbol]])-1), tbCompanyNames[[#This Row],[Yahoo Symbol]] )</f>
        <v>MTRX.VN</v>
      </c>
      <c r="C219" s="173" t="s">
        <v>921</v>
      </c>
      <c r="D219" s="174" t="s">
        <v>912</v>
      </c>
    </row>
    <row r="220" spans="1:4" ht="30" customHeight="1" x14ac:dyDescent="0.25">
      <c r="A220" s="173" t="s">
        <v>626</v>
      </c>
      <c r="B220" s="174" t="str">
        <f>IF( FIND( "-", _xlfn.CONCAT( tbCompanyNames[[#This Row],[Yahoo Symbol]], "-" ) ) &lt; LEN( tbCompanyNames[[#This Row],[Yahoo Symbol]] ), LEFT(tbCompanyNames[[#This Row],[Yahoo Symbol]],FIND("-",tbCompanyNames[[#This Row],[Yahoo Symbol]])-1), tbCompanyNames[[#This Row],[Yahoo Symbol]] )</f>
        <v>MTRX</v>
      </c>
      <c r="C220" s="173" t="s">
        <v>627</v>
      </c>
      <c r="D220" s="174" t="s">
        <v>911</v>
      </c>
    </row>
    <row r="221" spans="1:4" ht="30" customHeight="1" x14ac:dyDescent="0.25">
      <c r="A221" s="173" t="s">
        <v>628</v>
      </c>
      <c r="B221" s="174" t="str">
        <f>IF( FIND( "-", _xlfn.CONCAT( tbCompanyNames[[#This Row],[Yahoo Symbol]], "-" ) ) &lt; LEN( tbCompanyNames[[#This Row],[Yahoo Symbol]] ), LEFT(tbCompanyNames[[#This Row],[Yahoo Symbol]],FIND("-",tbCompanyNames[[#This Row],[Yahoo Symbol]])-1), tbCompanyNames[[#This Row],[Yahoo Symbol]] )</f>
        <v>MTW</v>
      </c>
      <c r="C221" s="173" t="s">
        <v>629</v>
      </c>
      <c r="D221" s="174" t="s">
        <v>911</v>
      </c>
    </row>
    <row r="222" spans="1:4" ht="30" customHeight="1" x14ac:dyDescent="0.25">
      <c r="A222" s="173" t="s">
        <v>630</v>
      </c>
      <c r="B222" s="174" t="str">
        <f>IF( FIND( "-", _xlfn.CONCAT( tbCompanyNames[[#This Row],[Yahoo Symbol]], "-" ) ) &lt; LEN( tbCompanyNames[[#This Row],[Yahoo Symbol]] ), LEFT(tbCompanyNames[[#This Row],[Yahoo Symbol]],FIND("-",tbCompanyNames[[#This Row],[Yahoo Symbol]])-1), tbCompanyNames[[#This Row],[Yahoo Symbol]] )</f>
        <v>MUFG</v>
      </c>
      <c r="C222" s="173" t="s">
        <v>631</v>
      </c>
      <c r="D222" s="174" t="s">
        <v>911</v>
      </c>
    </row>
    <row r="223" spans="1:4" ht="30" customHeight="1" x14ac:dyDescent="0.25">
      <c r="A223" s="173" t="s">
        <v>632</v>
      </c>
      <c r="B223" s="174" t="str">
        <f>IF( FIND( "-", _xlfn.CONCAT( tbCompanyNames[[#This Row],[Yahoo Symbol]], "-" ) ) &lt; LEN( tbCompanyNames[[#This Row],[Yahoo Symbol]] ), LEFT(tbCompanyNames[[#This Row],[Yahoo Symbol]],FIND("-",tbCompanyNames[[#This Row],[Yahoo Symbol]])-1), tbCompanyNames[[#This Row],[Yahoo Symbol]] )</f>
        <v>NAV</v>
      </c>
      <c r="C223" s="173" t="s">
        <v>633</v>
      </c>
      <c r="D223" s="174" t="s">
        <v>911</v>
      </c>
    </row>
    <row r="224" spans="1:4" ht="30" customHeight="1" x14ac:dyDescent="0.25">
      <c r="A224" s="173" t="s">
        <v>634</v>
      </c>
      <c r="B224" s="174" t="str">
        <f>IF( FIND( "-", _xlfn.CONCAT( tbCompanyNames[[#This Row],[Yahoo Symbol]], "-" ) ) &lt; LEN( tbCompanyNames[[#This Row],[Yahoo Symbol]] ), LEFT(tbCompanyNames[[#This Row],[Yahoo Symbol]],FIND("-",tbCompanyNames[[#This Row],[Yahoo Symbol]])-1), tbCompanyNames[[#This Row],[Yahoo Symbol]] )</f>
        <v>NOG</v>
      </c>
      <c r="C224" s="173" t="s">
        <v>635</v>
      </c>
      <c r="D224" s="174" t="s">
        <v>911</v>
      </c>
    </row>
    <row r="225" spans="1:4" ht="30" customHeight="1" x14ac:dyDescent="0.25">
      <c r="A225" s="173" t="s">
        <v>877</v>
      </c>
      <c r="B225" s="174" t="str">
        <f>IF( FIND( "-", _xlfn.CONCAT( tbCompanyNames[[#This Row],[Yahoo Symbol]], "-" ) ) &lt; LEN( tbCompanyNames[[#This Row],[Yahoo Symbol]] ), LEFT(tbCompanyNames[[#This Row],[Yahoo Symbol]],FIND("-",tbCompanyNames[[#This Row],[Yahoo Symbol]])-1), tbCompanyNames[[#This Row],[Yahoo Symbol]] )</f>
        <v>NOK</v>
      </c>
      <c r="C225" s="173" t="s">
        <v>878</v>
      </c>
      <c r="D225" s="174" t="s">
        <v>911</v>
      </c>
    </row>
    <row r="226" spans="1:4" ht="30" customHeight="1" x14ac:dyDescent="0.25">
      <c r="A226" s="173" t="s">
        <v>636</v>
      </c>
      <c r="B226" s="174" t="str">
        <f>IF( FIND( "-", _xlfn.CONCAT( tbCompanyNames[[#This Row],[Yahoo Symbol]], "-" ) ) &lt; LEN( tbCompanyNames[[#This Row],[Yahoo Symbol]] ), LEFT(tbCompanyNames[[#This Row],[Yahoo Symbol]],FIND("-",tbCompanyNames[[#This Row],[Yahoo Symbol]])-1), tbCompanyNames[[#This Row],[Yahoo Symbol]] )</f>
        <v>NOW</v>
      </c>
      <c r="C226" s="173" t="s">
        <v>637</v>
      </c>
      <c r="D226" s="174" t="s">
        <v>911</v>
      </c>
    </row>
    <row r="227" spans="1:4" ht="30" customHeight="1" x14ac:dyDescent="0.25">
      <c r="A227" s="173" t="s">
        <v>638</v>
      </c>
      <c r="B227" s="174" t="str">
        <f>IF( FIND( "-", _xlfn.CONCAT( tbCompanyNames[[#This Row],[Yahoo Symbol]], "-" ) ) &lt; LEN( tbCompanyNames[[#This Row],[Yahoo Symbol]] ), LEFT(tbCompanyNames[[#This Row],[Yahoo Symbol]],FIND("-",tbCompanyNames[[#This Row],[Yahoo Symbol]])-1), tbCompanyNames[[#This Row],[Yahoo Symbol]] )</f>
        <v>NRG</v>
      </c>
      <c r="C227" s="173" t="s">
        <v>639</v>
      </c>
      <c r="D227" s="174" t="s">
        <v>911</v>
      </c>
    </row>
    <row r="228" spans="1:4" ht="30" customHeight="1" x14ac:dyDescent="0.25">
      <c r="A228" s="173" t="s">
        <v>640</v>
      </c>
      <c r="B228" s="174" t="str">
        <f>IF( FIND( "-", _xlfn.CONCAT( tbCompanyNames[[#This Row],[Yahoo Symbol]], "-" ) ) &lt; LEN( tbCompanyNames[[#This Row],[Yahoo Symbol]] ), LEFT(tbCompanyNames[[#This Row],[Yahoo Symbol]],FIND("-",tbCompanyNames[[#This Row],[Yahoo Symbol]])-1), tbCompanyNames[[#This Row],[Yahoo Symbol]] )</f>
        <v>NSANY</v>
      </c>
      <c r="C228" s="173" t="s">
        <v>641</v>
      </c>
      <c r="D228" s="174" t="s">
        <v>911</v>
      </c>
    </row>
    <row r="229" spans="1:4" ht="30" customHeight="1" x14ac:dyDescent="0.25">
      <c r="A229" s="173" t="s">
        <v>642</v>
      </c>
      <c r="B229" s="174" t="str">
        <f>IF( FIND( "-", _xlfn.CONCAT( tbCompanyNames[[#This Row],[Yahoo Symbol]], "-" ) ) &lt; LEN( tbCompanyNames[[#This Row],[Yahoo Symbol]] ), LEFT(tbCompanyNames[[#This Row],[Yahoo Symbol]],FIND("-",tbCompanyNames[[#This Row],[Yahoo Symbol]])-1), tbCompanyNames[[#This Row],[Yahoo Symbol]] )</f>
        <v>NSP</v>
      </c>
      <c r="C229" s="173" t="s">
        <v>643</v>
      </c>
      <c r="D229" s="174" t="s">
        <v>911</v>
      </c>
    </row>
    <row r="230" spans="1:4" ht="30" customHeight="1" x14ac:dyDescent="0.25">
      <c r="A230" s="173" t="s">
        <v>644</v>
      </c>
      <c r="B230" s="174" t="str">
        <f>IF( FIND( "-", _xlfn.CONCAT( tbCompanyNames[[#This Row],[Yahoo Symbol]], "-" ) ) &lt; LEN( tbCompanyNames[[#This Row],[Yahoo Symbol]] ), LEFT(tbCompanyNames[[#This Row],[Yahoo Symbol]],FIND("-",tbCompanyNames[[#This Row],[Yahoo Symbol]])-1), tbCompanyNames[[#This Row],[Yahoo Symbol]] )</f>
        <v>NUAN</v>
      </c>
      <c r="C230" s="173" t="s">
        <v>645</v>
      </c>
      <c r="D230" s="174" t="s">
        <v>911</v>
      </c>
    </row>
    <row r="231" spans="1:4" ht="30" customHeight="1" x14ac:dyDescent="0.25">
      <c r="A231" s="173" t="s">
        <v>646</v>
      </c>
      <c r="B231" s="174" t="str">
        <f>IF( FIND( "-", _xlfn.CONCAT( tbCompanyNames[[#This Row],[Yahoo Symbol]], "-" ) ) &lt; LEN( tbCompanyNames[[#This Row],[Yahoo Symbol]] ), LEFT(tbCompanyNames[[#This Row],[Yahoo Symbol]],FIND("-",tbCompanyNames[[#This Row],[Yahoo Symbol]])-1), tbCompanyNames[[#This Row],[Yahoo Symbol]] )</f>
        <v>NVS</v>
      </c>
      <c r="C231" s="173" t="s">
        <v>647</v>
      </c>
      <c r="D231" s="174" t="s">
        <v>911</v>
      </c>
    </row>
    <row r="232" spans="1:4" ht="30" customHeight="1" x14ac:dyDescent="0.25">
      <c r="A232" s="173" t="s">
        <v>648</v>
      </c>
      <c r="B232" s="174" t="str">
        <f>IF( FIND( "-", _xlfn.CONCAT( tbCompanyNames[[#This Row],[Yahoo Symbol]], "-" ) ) &lt; LEN( tbCompanyNames[[#This Row],[Yahoo Symbol]] ), LEFT(tbCompanyNames[[#This Row],[Yahoo Symbol]],FIND("-",tbCompanyNames[[#This Row],[Yahoo Symbol]])-1), tbCompanyNames[[#This Row],[Yahoo Symbol]] )</f>
        <v>ODP</v>
      </c>
      <c r="C232" s="173" t="s">
        <v>649</v>
      </c>
      <c r="D232" s="174" t="s">
        <v>911</v>
      </c>
    </row>
    <row r="233" spans="1:4" ht="30" customHeight="1" x14ac:dyDescent="0.25">
      <c r="A233" s="173" t="s">
        <v>650</v>
      </c>
      <c r="B233" s="174" t="str">
        <f>IF( FIND( "-", _xlfn.CONCAT( tbCompanyNames[[#This Row],[Yahoo Symbol]], "-" ) ) &lt; LEN( tbCompanyNames[[#This Row],[Yahoo Symbol]] ), LEFT(tbCompanyNames[[#This Row],[Yahoo Symbol]],FIND("-",tbCompanyNames[[#This Row],[Yahoo Symbol]])-1), tbCompanyNames[[#This Row],[Yahoo Symbol]] )</f>
        <v>OSTK</v>
      </c>
      <c r="C233" s="173" t="s">
        <v>651</v>
      </c>
      <c r="D233" s="174" t="s">
        <v>911</v>
      </c>
    </row>
    <row r="234" spans="1:4" ht="30" customHeight="1" x14ac:dyDescent="0.25">
      <c r="A234" s="173" t="s">
        <v>652</v>
      </c>
      <c r="B234" s="174" t="str">
        <f>IF( FIND( "-", _xlfn.CONCAT( tbCompanyNames[[#This Row],[Yahoo Symbol]], "-" ) ) &lt; LEN( tbCompanyNames[[#This Row],[Yahoo Symbol]] ), LEFT(tbCompanyNames[[#This Row],[Yahoo Symbol]],FIND("-",tbCompanyNames[[#This Row],[Yahoo Symbol]])-1), tbCompanyNames[[#This Row],[Yahoo Symbol]] )</f>
        <v>PBF</v>
      </c>
      <c r="C234" s="173" t="s">
        <v>653</v>
      </c>
      <c r="D234" s="174" t="s">
        <v>911</v>
      </c>
    </row>
    <row r="235" spans="1:4" ht="30" customHeight="1" x14ac:dyDescent="0.25">
      <c r="A235" s="173" t="s">
        <v>654</v>
      </c>
      <c r="B235" s="174" t="str">
        <f>IF( FIND( "-", _xlfn.CONCAT( tbCompanyNames[[#This Row],[Yahoo Symbol]], "-" ) ) &lt; LEN( tbCompanyNames[[#This Row],[Yahoo Symbol]] ), LEFT(tbCompanyNames[[#This Row],[Yahoo Symbol]],FIND("-",tbCompanyNames[[#This Row],[Yahoo Symbol]])-1), tbCompanyNames[[#This Row],[Yahoo Symbol]] )</f>
        <v>PBH</v>
      </c>
      <c r="C235" s="173" t="s">
        <v>655</v>
      </c>
      <c r="D235" s="174" t="s">
        <v>911</v>
      </c>
    </row>
    <row r="236" spans="1:4" ht="30" customHeight="1" x14ac:dyDescent="0.25">
      <c r="A236" s="173" t="s">
        <v>656</v>
      </c>
      <c r="B236" s="174" t="str">
        <f>IF( FIND( "-", _xlfn.CONCAT( tbCompanyNames[[#This Row],[Yahoo Symbol]], "-" ) ) &lt; LEN( tbCompanyNames[[#This Row],[Yahoo Symbol]] ), LEFT(tbCompanyNames[[#This Row],[Yahoo Symbol]],FIND("-",tbCompanyNames[[#This Row],[Yahoo Symbol]])-1), tbCompanyNames[[#This Row],[Yahoo Symbol]] )</f>
        <v>PBI</v>
      </c>
      <c r="C236" s="173" t="s">
        <v>657</v>
      </c>
      <c r="D236" s="174" t="s">
        <v>911</v>
      </c>
    </row>
    <row r="237" spans="1:4" ht="30" customHeight="1" x14ac:dyDescent="0.25">
      <c r="A237" s="173" t="s">
        <v>658</v>
      </c>
      <c r="B237" s="174" t="str">
        <f>IF( FIND( "-", _xlfn.CONCAT( tbCompanyNames[[#This Row],[Yahoo Symbol]], "-" ) ) &lt; LEN( tbCompanyNames[[#This Row],[Yahoo Symbol]] ), LEFT(tbCompanyNames[[#This Row],[Yahoo Symbol]],FIND("-",tbCompanyNames[[#This Row],[Yahoo Symbol]])-1), tbCompanyNames[[#This Row],[Yahoo Symbol]] )</f>
        <v>PBR</v>
      </c>
      <c r="C237" s="173" t="s">
        <v>659</v>
      </c>
      <c r="D237" s="174" t="s">
        <v>911</v>
      </c>
    </row>
    <row r="238" spans="1:4" ht="30" customHeight="1" x14ac:dyDescent="0.25">
      <c r="A238" s="173" t="s">
        <v>660</v>
      </c>
      <c r="B238" s="174" t="str">
        <f>IF( FIND( "-", _xlfn.CONCAT( tbCompanyNames[[#This Row],[Yahoo Symbol]], "-" ) ) &lt; LEN( tbCompanyNames[[#This Row],[Yahoo Symbol]] ), LEFT(tbCompanyNames[[#This Row],[Yahoo Symbol]],FIND("-",tbCompanyNames[[#This Row],[Yahoo Symbol]])-1), tbCompanyNames[[#This Row],[Yahoo Symbol]] )</f>
        <v>PCG</v>
      </c>
      <c r="C238" s="173" t="s">
        <v>661</v>
      </c>
      <c r="D238" s="174" t="s">
        <v>911</v>
      </c>
    </row>
    <row r="239" spans="1:4" ht="30" customHeight="1" x14ac:dyDescent="0.25">
      <c r="A239" s="173" t="s">
        <v>662</v>
      </c>
      <c r="B239" s="174" t="str">
        <f>IF( FIND( "-", _xlfn.CONCAT( tbCompanyNames[[#This Row],[Yahoo Symbol]], "-" ) ) &lt; LEN( tbCompanyNames[[#This Row],[Yahoo Symbol]] ), LEFT(tbCompanyNames[[#This Row],[Yahoo Symbol]],FIND("-",tbCompanyNames[[#This Row],[Yahoo Symbol]])-1), tbCompanyNames[[#This Row],[Yahoo Symbol]] )</f>
        <v>PDCO</v>
      </c>
      <c r="C239" s="173" t="s">
        <v>663</v>
      </c>
      <c r="D239" s="174" t="s">
        <v>911</v>
      </c>
    </row>
    <row r="240" spans="1:4" ht="30" customHeight="1" x14ac:dyDescent="0.25">
      <c r="A240" s="173" t="s">
        <v>664</v>
      </c>
      <c r="B240" s="174" t="str">
        <f>IF( FIND( "-", _xlfn.CONCAT( tbCompanyNames[[#This Row],[Yahoo Symbol]], "-" ) ) &lt; LEN( tbCompanyNames[[#This Row],[Yahoo Symbol]] ), LEFT(tbCompanyNames[[#This Row],[Yahoo Symbol]],FIND("-",tbCompanyNames[[#This Row],[Yahoo Symbol]])-1), tbCompanyNames[[#This Row],[Yahoo Symbol]] )</f>
        <v>PENN</v>
      </c>
      <c r="C240" s="173" t="s">
        <v>665</v>
      </c>
      <c r="D240" s="174" t="s">
        <v>911</v>
      </c>
    </row>
    <row r="241" spans="1:4" ht="30" customHeight="1" x14ac:dyDescent="0.25">
      <c r="A241" s="173" t="s">
        <v>666</v>
      </c>
      <c r="B241" s="174" t="str">
        <f>IF( FIND( "-", _xlfn.CONCAT( tbCompanyNames[[#This Row],[Yahoo Symbol]], "-" ) ) &lt; LEN( tbCompanyNames[[#This Row],[Yahoo Symbol]] ), LEFT(tbCompanyNames[[#This Row],[Yahoo Symbol]],FIND("-",tbCompanyNames[[#This Row],[Yahoo Symbol]])-1), tbCompanyNames[[#This Row],[Yahoo Symbol]] )</f>
        <v>PEP</v>
      </c>
      <c r="C241" s="173" t="s">
        <v>667</v>
      </c>
      <c r="D241" s="174" t="s">
        <v>911</v>
      </c>
    </row>
    <row r="242" spans="1:4" ht="30" customHeight="1" x14ac:dyDescent="0.25">
      <c r="A242" s="173" t="s">
        <v>668</v>
      </c>
      <c r="B242" s="174" t="str">
        <f>IF( FIND( "-", _xlfn.CONCAT( tbCompanyNames[[#This Row],[Yahoo Symbol]], "-" ) ) &lt; LEN( tbCompanyNames[[#This Row],[Yahoo Symbol]] ), LEFT(tbCompanyNames[[#This Row],[Yahoo Symbol]],FIND("-",tbCompanyNames[[#This Row],[Yahoo Symbol]])-1), tbCompanyNames[[#This Row],[Yahoo Symbol]] )</f>
        <v>PFE</v>
      </c>
      <c r="C242" s="173" t="s">
        <v>669</v>
      </c>
      <c r="D242" s="174" t="s">
        <v>911</v>
      </c>
    </row>
    <row r="243" spans="1:4" ht="30" customHeight="1" x14ac:dyDescent="0.25">
      <c r="A243" s="173" t="s">
        <v>670</v>
      </c>
      <c r="B243" s="174" t="str">
        <f>IF( FIND( "-", _xlfn.CONCAT( tbCompanyNames[[#This Row],[Yahoo Symbol]], "-" ) ) &lt; LEN( tbCompanyNames[[#This Row],[Yahoo Symbol]] ), LEFT(tbCompanyNames[[#This Row],[Yahoo Symbol]],FIND("-",tbCompanyNames[[#This Row],[Yahoo Symbol]])-1), tbCompanyNames[[#This Row],[Yahoo Symbol]] )</f>
        <v>PG</v>
      </c>
      <c r="C243" s="173" t="s">
        <v>671</v>
      </c>
      <c r="D243" s="174" t="s">
        <v>911</v>
      </c>
    </row>
    <row r="244" spans="1:4" ht="30" customHeight="1" x14ac:dyDescent="0.25">
      <c r="A244" s="173" t="s">
        <v>672</v>
      </c>
      <c r="B244" s="174" t="str">
        <f>IF( FIND( "-", _xlfn.CONCAT( tbCompanyNames[[#This Row],[Yahoo Symbol]], "-" ) ) &lt; LEN( tbCompanyNames[[#This Row],[Yahoo Symbol]] ), LEFT(tbCompanyNames[[#This Row],[Yahoo Symbol]],FIND("-",tbCompanyNames[[#This Row],[Yahoo Symbol]])-1), tbCompanyNames[[#This Row],[Yahoo Symbol]] )</f>
        <v>PHG</v>
      </c>
      <c r="C244" s="173" t="s">
        <v>673</v>
      </c>
      <c r="D244" s="174" t="s">
        <v>911</v>
      </c>
    </row>
    <row r="245" spans="1:4" ht="30" customHeight="1" x14ac:dyDescent="0.25">
      <c r="A245" s="173" t="s">
        <v>674</v>
      </c>
      <c r="B245" s="174" t="str">
        <f>IF( FIND( "-", _xlfn.CONCAT( tbCompanyNames[[#This Row],[Yahoo Symbol]], "-" ) ) &lt; LEN( tbCompanyNames[[#This Row],[Yahoo Symbol]] ), LEFT(tbCompanyNames[[#This Row],[Yahoo Symbol]],FIND("-",tbCompanyNames[[#This Row],[Yahoo Symbol]])-1), tbCompanyNames[[#This Row],[Yahoo Symbol]] )</f>
        <v>PHM</v>
      </c>
      <c r="C245" s="173" t="s">
        <v>675</v>
      </c>
      <c r="D245" s="174" t="s">
        <v>911</v>
      </c>
    </row>
    <row r="246" spans="1:4" ht="30" customHeight="1" x14ac:dyDescent="0.25">
      <c r="A246" s="173" t="s">
        <v>881</v>
      </c>
      <c r="B246" s="174" t="str">
        <f>IF( FIND( "-", _xlfn.CONCAT( tbCompanyNames[[#This Row],[Yahoo Symbol]], "-" ) ) &lt; LEN( tbCompanyNames[[#This Row],[Yahoo Symbol]] ), LEFT(tbCompanyNames[[#This Row],[Yahoo Symbol]],FIND("-",tbCompanyNames[[#This Row],[Yahoo Symbol]])-1), tbCompanyNames[[#This Row],[Yahoo Symbol]] )</f>
        <v>PLTR</v>
      </c>
      <c r="C246" s="173" t="s">
        <v>882</v>
      </c>
      <c r="D246" s="174" t="s">
        <v>911</v>
      </c>
    </row>
    <row r="247" spans="1:4" ht="30" customHeight="1" x14ac:dyDescent="0.25">
      <c r="A247" s="173" t="s">
        <v>676</v>
      </c>
      <c r="B247" s="174" t="str">
        <f>IF( FIND( "-", _xlfn.CONCAT( tbCompanyNames[[#This Row],[Yahoo Symbol]], "-" ) ) &lt; LEN( tbCompanyNames[[#This Row],[Yahoo Symbol]] ), LEFT(tbCompanyNames[[#This Row],[Yahoo Symbol]],FIND("-",tbCompanyNames[[#This Row],[Yahoo Symbol]])-1), tbCompanyNames[[#This Row],[Yahoo Symbol]] )</f>
        <v>PLUS</v>
      </c>
      <c r="C247" s="173" t="s">
        <v>677</v>
      </c>
      <c r="D247" s="174" t="s">
        <v>911</v>
      </c>
    </row>
    <row r="248" spans="1:4" ht="30" customHeight="1" x14ac:dyDescent="0.25">
      <c r="A248" s="173" t="s">
        <v>678</v>
      </c>
      <c r="B248" s="174" t="str">
        <f>IF( FIND( "-", _xlfn.CONCAT( tbCompanyNames[[#This Row],[Yahoo Symbol]], "-" ) ) &lt; LEN( tbCompanyNames[[#This Row],[Yahoo Symbol]] ), LEFT(tbCompanyNames[[#This Row],[Yahoo Symbol]],FIND("-",tbCompanyNames[[#This Row],[Yahoo Symbol]])-1), tbCompanyNames[[#This Row],[Yahoo Symbol]] )</f>
        <v>PM</v>
      </c>
      <c r="C248" s="173" t="s">
        <v>679</v>
      </c>
      <c r="D248" s="174" t="s">
        <v>911</v>
      </c>
    </row>
    <row r="249" spans="1:4" ht="30" customHeight="1" x14ac:dyDescent="0.25">
      <c r="A249" s="173" t="s">
        <v>907</v>
      </c>
      <c r="B249" s="174" t="str">
        <f>IF( FIND( "-", _xlfn.CONCAT( tbCompanyNames[[#This Row],[Yahoo Symbol]], "-" ) ) &lt; LEN( tbCompanyNames[[#This Row],[Yahoo Symbol]] ), LEFT(tbCompanyNames[[#This Row],[Yahoo Symbol]],FIND("-",tbCompanyNames[[#This Row],[Yahoo Symbol]])-1), tbCompanyNames[[#This Row],[Yahoo Symbol]] )</f>
        <v>PMN.TO</v>
      </c>
      <c r="C249" s="173" t="s">
        <v>908</v>
      </c>
      <c r="D249" s="174" t="s">
        <v>911</v>
      </c>
    </row>
    <row r="250" spans="1:4" ht="30" customHeight="1" x14ac:dyDescent="0.25">
      <c r="A250" s="173" t="s">
        <v>680</v>
      </c>
      <c r="B250" s="174" t="str">
        <f>IF( FIND( "-", _xlfn.CONCAT( tbCompanyNames[[#This Row],[Yahoo Symbol]], "-" ) ) &lt; LEN( tbCompanyNames[[#This Row],[Yahoo Symbol]] ), LEFT(tbCompanyNames[[#This Row],[Yahoo Symbol]],FIND("-",tbCompanyNames[[#This Row],[Yahoo Symbol]])-1), tbCompanyNames[[#This Row],[Yahoo Symbol]] )</f>
        <v>PPC</v>
      </c>
      <c r="C250" s="173" t="s">
        <v>681</v>
      </c>
      <c r="D250" s="174" t="s">
        <v>911</v>
      </c>
    </row>
    <row r="251" spans="1:4" ht="30" customHeight="1" x14ac:dyDescent="0.25">
      <c r="A251" s="173" t="s">
        <v>682</v>
      </c>
      <c r="B251" s="174" t="str">
        <f>IF( FIND( "-", _xlfn.CONCAT( tbCompanyNames[[#This Row],[Yahoo Symbol]], "-" ) ) &lt; LEN( tbCompanyNames[[#This Row],[Yahoo Symbol]] ), LEFT(tbCompanyNames[[#This Row],[Yahoo Symbol]],FIND("-",tbCompanyNames[[#This Row],[Yahoo Symbol]])-1), tbCompanyNames[[#This Row],[Yahoo Symbol]] )</f>
        <v>PPL</v>
      </c>
      <c r="C251" s="173" t="s">
        <v>683</v>
      </c>
      <c r="D251" s="174" t="s">
        <v>911</v>
      </c>
    </row>
    <row r="252" spans="1:4" ht="30" customHeight="1" x14ac:dyDescent="0.25">
      <c r="A252" s="173" t="s">
        <v>684</v>
      </c>
      <c r="B252" s="174" t="str">
        <f>IF( FIND( "-", _xlfn.CONCAT( tbCompanyNames[[#This Row],[Yahoo Symbol]], "-" ) ) &lt; LEN( tbCompanyNames[[#This Row],[Yahoo Symbol]] ), LEFT(tbCompanyNames[[#This Row],[Yahoo Symbol]],FIND("-",tbCompanyNames[[#This Row],[Yahoo Symbol]])-1), tbCompanyNames[[#This Row],[Yahoo Symbol]] )</f>
        <v>QNST</v>
      </c>
      <c r="C252" s="173" t="s">
        <v>685</v>
      </c>
      <c r="D252" s="174" t="s">
        <v>911</v>
      </c>
    </row>
    <row r="253" spans="1:4" ht="30" customHeight="1" x14ac:dyDescent="0.25">
      <c r="A253" s="173" t="s">
        <v>237</v>
      </c>
      <c r="B253" s="174" t="str">
        <f>IF( FIND( "-", _xlfn.CONCAT( tbCompanyNames[[#This Row],[Yahoo Symbol]], "-" ) ) &lt; LEN( tbCompanyNames[[#This Row],[Yahoo Symbol]] ), LEFT(tbCompanyNames[[#This Row],[Yahoo Symbol]],FIND("-",tbCompanyNames[[#This Row],[Yahoo Symbol]])-1), tbCompanyNames[[#This Row],[Yahoo Symbol]] )</f>
        <v>QQQ</v>
      </c>
      <c r="C253" s="173" t="s">
        <v>686</v>
      </c>
      <c r="D253" s="174" t="s">
        <v>911</v>
      </c>
    </row>
    <row r="254" spans="1:4" ht="30" customHeight="1" x14ac:dyDescent="0.25">
      <c r="A254" s="173" t="s">
        <v>687</v>
      </c>
      <c r="B254" s="174" t="str">
        <f>IF( FIND( "-", _xlfn.CONCAT( tbCompanyNames[[#This Row],[Yahoo Symbol]], "-" ) ) &lt; LEN( tbCompanyNames[[#This Row],[Yahoo Symbol]] ), LEFT(tbCompanyNames[[#This Row],[Yahoo Symbol]],FIND("-",tbCompanyNames[[#This Row],[Yahoo Symbol]])-1), tbCompanyNames[[#This Row],[Yahoo Symbol]] )</f>
        <v>QSR</v>
      </c>
      <c r="C254" s="173" t="s">
        <v>688</v>
      </c>
      <c r="D254" s="174" t="s">
        <v>911</v>
      </c>
    </row>
    <row r="255" spans="1:4" ht="30" customHeight="1" x14ac:dyDescent="0.25">
      <c r="A255" s="173" t="s">
        <v>689</v>
      </c>
      <c r="B255" s="174" t="str">
        <f>IF( FIND( "-", _xlfn.CONCAT( tbCompanyNames[[#This Row],[Yahoo Symbol]], "-" ) ) &lt; LEN( tbCompanyNames[[#This Row],[Yahoo Symbol]] ), LEFT(tbCompanyNames[[#This Row],[Yahoo Symbol]],FIND("-",tbCompanyNames[[#This Row],[Yahoo Symbol]])-1), tbCompanyNames[[#This Row],[Yahoo Symbol]] )</f>
        <v>RBGLY</v>
      </c>
      <c r="C255" s="173" t="s">
        <v>690</v>
      </c>
      <c r="D255" s="174" t="s">
        <v>911</v>
      </c>
    </row>
    <row r="256" spans="1:4" ht="30" customHeight="1" x14ac:dyDescent="0.25">
      <c r="A256" s="173" t="s">
        <v>691</v>
      </c>
      <c r="B256" s="174" t="str">
        <f>IF( FIND( "-", _xlfn.CONCAT( tbCompanyNames[[#This Row],[Yahoo Symbol]], "-" ) ) &lt; LEN( tbCompanyNames[[#This Row],[Yahoo Symbol]] ), LEFT(tbCompanyNames[[#This Row],[Yahoo Symbol]],FIND("-",tbCompanyNames[[#This Row],[Yahoo Symbol]])-1), tbCompanyNames[[#This Row],[Yahoo Symbol]] )</f>
        <v>RCII</v>
      </c>
      <c r="C256" s="173" t="s">
        <v>692</v>
      </c>
      <c r="D256" s="174" t="s">
        <v>911</v>
      </c>
    </row>
    <row r="257" spans="1:4" ht="30" customHeight="1" x14ac:dyDescent="0.25">
      <c r="A257" s="173" t="s">
        <v>693</v>
      </c>
      <c r="B257" s="174" t="str">
        <f>IF( FIND( "-", _xlfn.CONCAT( tbCompanyNames[[#This Row],[Yahoo Symbol]], "-" ) ) &lt; LEN( tbCompanyNames[[#This Row],[Yahoo Symbol]] ), LEFT(tbCompanyNames[[#This Row],[Yahoo Symbol]],FIND("-",tbCompanyNames[[#This Row],[Yahoo Symbol]])-1), tbCompanyNames[[#This Row],[Yahoo Symbol]] )</f>
        <v>RCM</v>
      </c>
      <c r="C257" s="173" t="s">
        <v>694</v>
      </c>
      <c r="D257" s="174" t="s">
        <v>911</v>
      </c>
    </row>
    <row r="258" spans="1:4" ht="30" customHeight="1" x14ac:dyDescent="0.25">
      <c r="A258" s="173" t="s">
        <v>695</v>
      </c>
      <c r="B258" s="174" t="str">
        <f>IF( FIND( "-", _xlfn.CONCAT( tbCompanyNames[[#This Row],[Yahoo Symbol]], "-" ) ) &lt; LEN( tbCompanyNames[[#This Row],[Yahoo Symbol]] ), LEFT(tbCompanyNames[[#This Row],[Yahoo Symbol]],FIND("-",tbCompanyNames[[#This Row],[Yahoo Symbol]])-1), tbCompanyNames[[#This Row],[Yahoo Symbol]] )</f>
        <v>RDNT</v>
      </c>
      <c r="C258" s="173" t="s">
        <v>696</v>
      </c>
      <c r="D258" s="174" t="s">
        <v>911</v>
      </c>
    </row>
    <row r="259" spans="1:4" ht="30" customHeight="1" x14ac:dyDescent="0.25">
      <c r="A259" s="173" t="s">
        <v>697</v>
      </c>
      <c r="B259" s="174" t="str">
        <f>IF( FIND( "-", _xlfn.CONCAT( tbCompanyNames[[#This Row],[Yahoo Symbol]], "-" ) ) &lt; LEN( tbCompanyNames[[#This Row],[Yahoo Symbol]] ), LEFT(tbCompanyNames[[#This Row],[Yahoo Symbol]],FIND("-",tbCompanyNames[[#This Row],[Yahoo Symbol]])-1), tbCompanyNames[[#This Row],[Yahoo Symbol]] )</f>
        <v>RES</v>
      </c>
      <c r="C259" s="173" t="s">
        <v>698</v>
      </c>
      <c r="D259" s="174" t="s">
        <v>911</v>
      </c>
    </row>
    <row r="260" spans="1:4" ht="30" customHeight="1" x14ac:dyDescent="0.25">
      <c r="A260" s="173" t="s">
        <v>699</v>
      </c>
      <c r="B260" s="174" t="str">
        <f>IF( FIND( "-", _xlfn.CONCAT( tbCompanyNames[[#This Row],[Yahoo Symbol]], "-" ) ) &lt; LEN( tbCompanyNames[[#This Row],[Yahoo Symbol]] ), LEFT(tbCompanyNames[[#This Row],[Yahoo Symbol]],FIND("-",tbCompanyNames[[#This Row],[Yahoo Symbol]])-1), tbCompanyNames[[#This Row],[Yahoo Symbol]] )</f>
        <v>REVG</v>
      </c>
      <c r="C260" s="173" t="s">
        <v>700</v>
      </c>
      <c r="D260" s="174" t="s">
        <v>911</v>
      </c>
    </row>
    <row r="261" spans="1:4" ht="30" customHeight="1" x14ac:dyDescent="0.25">
      <c r="A261" s="173" t="s">
        <v>701</v>
      </c>
      <c r="B261" s="174" t="str">
        <f>IF( FIND( "-", _xlfn.CONCAT( tbCompanyNames[[#This Row],[Yahoo Symbol]], "-" ) ) &lt; LEN( tbCompanyNames[[#This Row],[Yahoo Symbol]] ), LEFT(tbCompanyNames[[#This Row],[Yahoo Symbol]],FIND("-",tbCompanyNames[[#This Row],[Yahoo Symbol]])-1), tbCompanyNames[[#This Row],[Yahoo Symbol]] )</f>
        <v>RFP</v>
      </c>
      <c r="C261" s="173" t="s">
        <v>702</v>
      </c>
      <c r="D261" s="174" t="s">
        <v>911</v>
      </c>
    </row>
    <row r="262" spans="1:4" ht="30" customHeight="1" x14ac:dyDescent="0.25">
      <c r="A262" s="173" t="s">
        <v>703</v>
      </c>
      <c r="B262" s="174" t="str">
        <f>IF( FIND( "-", _xlfn.CONCAT( tbCompanyNames[[#This Row],[Yahoo Symbol]], "-" ) ) &lt; LEN( tbCompanyNames[[#This Row],[Yahoo Symbol]] ), LEFT(tbCompanyNames[[#This Row],[Yahoo Symbol]],FIND("-",tbCompanyNames[[#This Row],[Yahoo Symbol]])-1), tbCompanyNames[[#This Row],[Yahoo Symbol]] )</f>
        <v>RH</v>
      </c>
      <c r="C262" s="173" t="s">
        <v>703</v>
      </c>
      <c r="D262" s="174" t="s">
        <v>911</v>
      </c>
    </row>
    <row r="263" spans="1:4" ht="30" customHeight="1" x14ac:dyDescent="0.25">
      <c r="A263" s="173" t="s">
        <v>704</v>
      </c>
      <c r="B263" s="174" t="str">
        <f>IF( FIND( "-", _xlfn.CONCAT( tbCompanyNames[[#This Row],[Yahoo Symbol]], "-" ) ) &lt; LEN( tbCompanyNames[[#This Row],[Yahoo Symbol]] ), LEFT(tbCompanyNames[[#This Row],[Yahoo Symbol]],FIND("-",tbCompanyNames[[#This Row],[Yahoo Symbol]])-1), tbCompanyNames[[#This Row],[Yahoo Symbol]] )</f>
        <v>RHHBY</v>
      </c>
      <c r="C263" s="173" t="s">
        <v>705</v>
      </c>
      <c r="D263" s="174" t="s">
        <v>911</v>
      </c>
    </row>
    <row r="264" spans="1:4" ht="30" customHeight="1" x14ac:dyDescent="0.25">
      <c r="A264" s="173" t="s">
        <v>706</v>
      </c>
      <c r="B264" s="174" t="str">
        <f>IF( FIND( "-", _xlfn.CONCAT( tbCompanyNames[[#This Row],[Yahoo Symbol]], "-" ) ) &lt; LEN( tbCompanyNames[[#This Row],[Yahoo Symbol]] ), LEFT(tbCompanyNames[[#This Row],[Yahoo Symbol]],FIND("-",tbCompanyNames[[#This Row],[Yahoo Symbol]])-1), tbCompanyNames[[#This Row],[Yahoo Symbol]] )</f>
        <v>RL</v>
      </c>
      <c r="C264" s="173" t="s">
        <v>707</v>
      </c>
      <c r="D264" s="174" t="s">
        <v>911</v>
      </c>
    </row>
    <row r="265" spans="1:4" ht="30" customHeight="1" x14ac:dyDescent="0.25">
      <c r="A265" s="173" t="s">
        <v>708</v>
      </c>
      <c r="B265" s="174" t="str">
        <f>IF( FIND( "-", _xlfn.CONCAT( tbCompanyNames[[#This Row],[Yahoo Symbol]], "-" ) ) &lt; LEN( tbCompanyNames[[#This Row],[Yahoo Symbol]] ), LEFT(tbCompanyNames[[#This Row],[Yahoo Symbol]],FIND("-",tbCompanyNames[[#This Row],[Yahoo Symbol]])-1), tbCompanyNames[[#This Row],[Yahoo Symbol]] )</f>
        <v>RRC</v>
      </c>
      <c r="C265" s="173" t="s">
        <v>709</v>
      </c>
      <c r="D265" s="174" t="s">
        <v>911</v>
      </c>
    </row>
    <row r="266" spans="1:4" ht="30" customHeight="1" x14ac:dyDescent="0.25">
      <c r="A266" s="173" t="s">
        <v>710</v>
      </c>
      <c r="B266" s="174" t="str">
        <f>IF( FIND( "-", _xlfn.CONCAT( tbCompanyNames[[#This Row],[Yahoo Symbol]], "-" ) ) &lt; LEN( tbCompanyNames[[#This Row],[Yahoo Symbol]] ), LEFT(tbCompanyNames[[#This Row],[Yahoo Symbol]],FIND("-",tbCompanyNames[[#This Row],[Yahoo Symbol]])-1), tbCompanyNames[[#This Row],[Yahoo Symbol]] )</f>
        <v>RUSHA</v>
      </c>
      <c r="C266" s="173" t="s">
        <v>711</v>
      </c>
      <c r="D266" s="174" t="s">
        <v>911</v>
      </c>
    </row>
    <row r="267" spans="1:4" ht="30" customHeight="1" x14ac:dyDescent="0.25">
      <c r="A267" s="173" t="s">
        <v>253</v>
      </c>
      <c r="B267" s="174" t="str">
        <f>IF( FIND( "-", _xlfn.CONCAT( tbCompanyNames[[#This Row],[Yahoo Symbol]], "-" ) ) &lt; LEN( tbCompanyNames[[#This Row],[Yahoo Symbol]] ), LEFT(tbCompanyNames[[#This Row],[Yahoo Symbol]],FIND("-",tbCompanyNames[[#This Row],[Yahoo Symbol]])-1), tbCompanyNames[[#This Row],[Yahoo Symbol]] )</f>
        <v>RWM</v>
      </c>
      <c r="C267" s="173" t="s">
        <v>712</v>
      </c>
      <c r="D267" s="174" t="s">
        <v>911</v>
      </c>
    </row>
    <row r="268" spans="1:4" ht="30" customHeight="1" x14ac:dyDescent="0.25">
      <c r="A268" s="173" t="s">
        <v>713</v>
      </c>
      <c r="B268" s="174" t="str">
        <f>IF( FIND( "-", _xlfn.CONCAT( tbCompanyNames[[#This Row],[Yahoo Symbol]], "-" ) ) &lt; LEN( tbCompanyNames[[#This Row],[Yahoo Symbol]] ), LEFT(tbCompanyNames[[#This Row],[Yahoo Symbol]],FIND("-",tbCompanyNames[[#This Row],[Yahoo Symbol]])-1), tbCompanyNames[[#This Row],[Yahoo Symbol]] )</f>
        <v>RYCEY</v>
      </c>
      <c r="C268" s="173" t="s">
        <v>714</v>
      </c>
      <c r="D268" s="174" t="s">
        <v>911</v>
      </c>
    </row>
    <row r="269" spans="1:4" ht="30" customHeight="1" x14ac:dyDescent="0.25">
      <c r="A269" s="173" t="s">
        <v>715</v>
      </c>
      <c r="B269" s="174" t="str">
        <f>IF( FIND( "-", _xlfn.CONCAT( tbCompanyNames[[#This Row],[Yahoo Symbol]], "-" ) ) &lt; LEN( tbCompanyNames[[#This Row],[Yahoo Symbol]] ), LEFT(tbCompanyNames[[#This Row],[Yahoo Symbol]],FIND("-",tbCompanyNames[[#This Row],[Yahoo Symbol]])-1), tbCompanyNames[[#This Row],[Yahoo Symbol]] )</f>
        <v>SBUX</v>
      </c>
      <c r="C269" s="173" t="s">
        <v>716</v>
      </c>
      <c r="D269" s="174" t="s">
        <v>911</v>
      </c>
    </row>
    <row r="270" spans="1:4" ht="30" customHeight="1" x14ac:dyDescent="0.25">
      <c r="A270" s="173" t="s">
        <v>254</v>
      </c>
      <c r="B270" s="174" t="str">
        <f>IF( FIND( "-", _xlfn.CONCAT( tbCompanyNames[[#This Row],[Yahoo Symbol]], "-" ) ) &lt; LEN( tbCompanyNames[[#This Row],[Yahoo Symbol]] ), LEFT(tbCompanyNames[[#This Row],[Yahoo Symbol]],FIND("-",tbCompanyNames[[#This Row],[Yahoo Symbol]])-1), tbCompanyNames[[#This Row],[Yahoo Symbol]] )</f>
        <v>SCHB</v>
      </c>
      <c r="C270" s="173" t="s">
        <v>717</v>
      </c>
      <c r="D270" s="174" t="s">
        <v>911</v>
      </c>
    </row>
    <row r="271" spans="1:4" ht="30" customHeight="1" x14ac:dyDescent="0.25">
      <c r="A271" s="173" t="s">
        <v>718</v>
      </c>
      <c r="B271" s="174" t="str">
        <f>IF( FIND( "-", _xlfn.CONCAT( tbCompanyNames[[#This Row],[Yahoo Symbol]], "-" ) ) &lt; LEN( tbCompanyNames[[#This Row],[Yahoo Symbol]] ), LEFT(tbCompanyNames[[#This Row],[Yahoo Symbol]],FIND("-",tbCompanyNames[[#This Row],[Yahoo Symbol]])-1), tbCompanyNames[[#This Row],[Yahoo Symbol]] )</f>
        <v>SCHN</v>
      </c>
      <c r="C271" s="173" t="s">
        <v>719</v>
      </c>
      <c r="D271" s="174" t="s">
        <v>911</v>
      </c>
    </row>
    <row r="272" spans="1:4" ht="30" customHeight="1" x14ac:dyDescent="0.25">
      <c r="A272" s="173" t="s">
        <v>255</v>
      </c>
      <c r="B272" s="174" t="str">
        <f>IF( FIND( "-", _xlfn.CONCAT( tbCompanyNames[[#This Row],[Yahoo Symbol]], "-" ) ) &lt; LEN( tbCompanyNames[[#This Row],[Yahoo Symbol]] ), LEFT(tbCompanyNames[[#This Row],[Yahoo Symbol]],FIND("-",tbCompanyNames[[#This Row],[Yahoo Symbol]])-1), tbCompanyNames[[#This Row],[Yahoo Symbol]] )</f>
        <v>SDOW</v>
      </c>
      <c r="C272" s="173" t="s">
        <v>720</v>
      </c>
      <c r="D272" s="174" t="s">
        <v>911</v>
      </c>
    </row>
    <row r="273" spans="1:4" ht="30" customHeight="1" x14ac:dyDescent="0.25">
      <c r="A273" s="173" t="s">
        <v>256</v>
      </c>
      <c r="B273" s="174" t="str">
        <f>IF( FIND( "-", _xlfn.CONCAT( tbCompanyNames[[#This Row],[Yahoo Symbol]], "-" ) ) &lt; LEN( tbCompanyNames[[#This Row],[Yahoo Symbol]] ), LEFT(tbCompanyNames[[#This Row],[Yahoo Symbol]],FIND("-",tbCompanyNames[[#This Row],[Yahoo Symbol]])-1), tbCompanyNames[[#This Row],[Yahoo Symbol]] )</f>
        <v>SDS</v>
      </c>
      <c r="C273" s="173" t="s">
        <v>721</v>
      </c>
      <c r="D273" s="174" t="s">
        <v>911</v>
      </c>
    </row>
    <row r="274" spans="1:4" ht="30" customHeight="1" x14ac:dyDescent="0.25">
      <c r="A274" s="173" t="s">
        <v>722</v>
      </c>
      <c r="B274" s="174" t="str">
        <f>IF( FIND( "-", _xlfn.CONCAT( tbCompanyNames[[#This Row],[Yahoo Symbol]], "-" ) ) &lt; LEN( tbCompanyNames[[#This Row],[Yahoo Symbol]] ), LEFT(tbCompanyNames[[#This Row],[Yahoo Symbol]],FIND("-",tbCompanyNames[[#This Row],[Yahoo Symbol]])-1), tbCompanyNames[[#This Row],[Yahoo Symbol]] )</f>
        <v>SEM</v>
      </c>
      <c r="C274" s="173" t="s">
        <v>723</v>
      </c>
      <c r="D274" s="174" t="s">
        <v>911</v>
      </c>
    </row>
    <row r="275" spans="1:4" ht="30" customHeight="1" x14ac:dyDescent="0.25">
      <c r="A275" s="173" t="s">
        <v>924</v>
      </c>
      <c r="B275" s="174" t="str">
        <f>IF( FIND( "-", _xlfn.CONCAT( tbCompanyNames[[#This Row],[Yahoo Symbol]], "-" ) ) &lt; LEN( tbCompanyNames[[#This Row],[Yahoo Symbol]] ), LEFT(tbCompanyNames[[#This Row],[Yahoo Symbol]],FIND("-",tbCompanyNames[[#This Row],[Yahoo Symbol]])-1), tbCompanyNames[[#This Row],[Yahoo Symbol]] )</f>
        <v>SEV.VN</v>
      </c>
      <c r="C275" s="173" t="s">
        <v>925</v>
      </c>
      <c r="D275" s="174" t="s">
        <v>912</v>
      </c>
    </row>
    <row r="276" spans="1:4" ht="30" customHeight="1" x14ac:dyDescent="0.25">
      <c r="A276" s="173" t="s">
        <v>724</v>
      </c>
      <c r="B276" s="174" t="str">
        <f>IF( FIND( "-", _xlfn.CONCAT( tbCompanyNames[[#This Row],[Yahoo Symbol]], "-" ) ) &lt; LEN( tbCompanyNames[[#This Row],[Yahoo Symbol]] ), LEFT(tbCompanyNames[[#This Row],[Yahoo Symbol]],FIND("-",tbCompanyNames[[#This Row],[Yahoo Symbol]])-1), tbCompanyNames[[#This Row],[Yahoo Symbol]] )</f>
        <v>SGMS</v>
      </c>
      <c r="C276" s="173" t="s">
        <v>725</v>
      </c>
      <c r="D276" s="174" t="s">
        <v>911</v>
      </c>
    </row>
    <row r="277" spans="1:4" ht="30" customHeight="1" x14ac:dyDescent="0.25">
      <c r="A277" s="173" t="s">
        <v>257</v>
      </c>
      <c r="B277" s="174" t="str">
        <f>IF( FIND( "-", _xlfn.CONCAT( tbCompanyNames[[#This Row],[Yahoo Symbol]], "-" ) ) &lt; LEN( tbCompanyNames[[#This Row],[Yahoo Symbol]] ), LEFT(tbCompanyNames[[#This Row],[Yahoo Symbol]],FIND("-",tbCompanyNames[[#This Row],[Yahoo Symbol]])-1), tbCompanyNames[[#This Row],[Yahoo Symbol]] )</f>
        <v>SH</v>
      </c>
      <c r="C277" s="173" t="s">
        <v>726</v>
      </c>
      <c r="D277" s="174" t="s">
        <v>911</v>
      </c>
    </row>
    <row r="278" spans="1:4" ht="30" customHeight="1" x14ac:dyDescent="0.25">
      <c r="A278" s="173" t="s">
        <v>727</v>
      </c>
      <c r="B278" s="174" t="str">
        <f>IF( FIND( "-", _xlfn.CONCAT( tbCompanyNames[[#This Row],[Yahoo Symbol]], "-" ) ) &lt; LEN( tbCompanyNames[[#This Row],[Yahoo Symbol]] ), LEFT(tbCompanyNames[[#This Row],[Yahoo Symbol]],FIND("-",tbCompanyNames[[#This Row],[Yahoo Symbol]])-1), tbCompanyNames[[#This Row],[Yahoo Symbol]] )</f>
        <v>SKY</v>
      </c>
      <c r="C278" s="173" t="s">
        <v>728</v>
      </c>
      <c r="D278" s="174" t="s">
        <v>911</v>
      </c>
    </row>
    <row r="279" spans="1:4" ht="30" customHeight="1" x14ac:dyDescent="0.25">
      <c r="A279" s="173" t="s">
        <v>729</v>
      </c>
      <c r="B279" s="174" t="str">
        <f>IF( FIND( "-", _xlfn.CONCAT( tbCompanyNames[[#This Row],[Yahoo Symbol]], "-" ) ) &lt; LEN( tbCompanyNames[[#This Row],[Yahoo Symbol]] ), LEFT(tbCompanyNames[[#This Row],[Yahoo Symbol]],FIND("-",tbCompanyNames[[#This Row],[Yahoo Symbol]])-1), tbCompanyNames[[#This Row],[Yahoo Symbol]] )</f>
        <v>SKYW</v>
      </c>
      <c r="C279" s="173" t="s">
        <v>730</v>
      </c>
      <c r="D279" s="174" t="s">
        <v>911</v>
      </c>
    </row>
    <row r="280" spans="1:4" ht="30" customHeight="1" x14ac:dyDescent="0.25">
      <c r="A280" s="173" t="s">
        <v>731</v>
      </c>
      <c r="B280" s="174" t="str">
        <f>IF( FIND( "-", _xlfn.CONCAT( tbCompanyNames[[#This Row],[Yahoo Symbol]], "-" ) ) &lt; LEN( tbCompanyNames[[#This Row],[Yahoo Symbol]] ), LEFT(tbCompanyNames[[#This Row],[Yahoo Symbol]],FIND("-",tbCompanyNames[[#This Row],[Yahoo Symbol]])-1), tbCompanyNames[[#This Row],[Yahoo Symbol]] )</f>
        <v>SLG</v>
      </c>
      <c r="C280" s="173" t="s">
        <v>732</v>
      </c>
      <c r="D280" s="174" t="s">
        <v>911</v>
      </c>
    </row>
    <row r="281" spans="1:4" ht="30" customHeight="1" x14ac:dyDescent="0.25">
      <c r="A281" s="173" t="s">
        <v>733</v>
      </c>
      <c r="B281" s="174" t="str">
        <f>IF( FIND( "-", _xlfn.CONCAT( tbCompanyNames[[#This Row],[Yahoo Symbol]], "-" ) ) &lt; LEN( tbCompanyNames[[#This Row],[Yahoo Symbol]] ), LEFT(tbCompanyNames[[#This Row],[Yahoo Symbol]],FIND("-",tbCompanyNames[[#This Row],[Yahoo Symbol]])-1), tbCompanyNames[[#This Row],[Yahoo Symbol]] )</f>
        <v>SMCI</v>
      </c>
      <c r="C281" s="173" t="s">
        <v>734</v>
      </c>
      <c r="D281" s="174" t="s">
        <v>911</v>
      </c>
    </row>
    <row r="282" spans="1:4" ht="30" customHeight="1" x14ac:dyDescent="0.25">
      <c r="A282" s="173" t="s">
        <v>735</v>
      </c>
      <c r="B282" s="174" t="str">
        <f>IF( FIND( "-", _xlfn.CONCAT( tbCompanyNames[[#This Row],[Yahoo Symbol]], "-" ) ) &lt; LEN( tbCompanyNames[[#This Row],[Yahoo Symbol]] ), LEFT(tbCompanyNames[[#This Row],[Yahoo Symbol]],FIND("-",tbCompanyNames[[#This Row],[Yahoo Symbol]])-1), tbCompanyNames[[#This Row],[Yahoo Symbol]] )</f>
        <v>SOHU</v>
      </c>
      <c r="C282" s="173" t="s">
        <v>736</v>
      </c>
      <c r="D282" s="174" t="s">
        <v>911</v>
      </c>
    </row>
    <row r="283" spans="1:4" ht="30" customHeight="1" x14ac:dyDescent="0.25">
      <c r="A283" s="173" t="s">
        <v>737</v>
      </c>
      <c r="B283" s="174" t="str">
        <f>IF( FIND( "-", _xlfn.CONCAT( tbCompanyNames[[#This Row],[Yahoo Symbol]], "-" ) ) &lt; LEN( tbCompanyNames[[#This Row],[Yahoo Symbol]] ), LEFT(tbCompanyNames[[#This Row],[Yahoo Symbol]],FIND("-",tbCompanyNames[[#This Row],[Yahoo Symbol]])-1), tbCompanyNames[[#This Row],[Yahoo Symbol]] )</f>
        <v>SPB</v>
      </c>
      <c r="C283" s="173" t="s">
        <v>738</v>
      </c>
      <c r="D283" s="174" t="s">
        <v>911</v>
      </c>
    </row>
    <row r="284" spans="1:4" ht="30" customHeight="1" x14ac:dyDescent="0.25">
      <c r="A284" s="173" t="s">
        <v>739</v>
      </c>
      <c r="B284" s="174" t="str">
        <f>IF( FIND( "-", _xlfn.CONCAT( tbCompanyNames[[#This Row],[Yahoo Symbol]], "-" ) ) &lt; LEN( tbCompanyNames[[#This Row],[Yahoo Symbol]] ), LEFT(tbCompanyNames[[#This Row],[Yahoo Symbol]],FIND("-",tbCompanyNames[[#This Row],[Yahoo Symbol]])-1), tbCompanyNames[[#This Row],[Yahoo Symbol]] )</f>
        <v>SPTN</v>
      </c>
      <c r="C284" s="173" t="s">
        <v>740</v>
      </c>
      <c r="D284" s="174" t="s">
        <v>911</v>
      </c>
    </row>
    <row r="285" spans="1:4" ht="30" customHeight="1" x14ac:dyDescent="0.25">
      <c r="A285" s="173" t="s">
        <v>258</v>
      </c>
      <c r="B285" s="174" t="str">
        <f>IF( FIND( "-", _xlfn.CONCAT( tbCompanyNames[[#This Row],[Yahoo Symbol]], "-" ) ) &lt; LEN( tbCompanyNames[[#This Row],[Yahoo Symbol]] ), LEFT(tbCompanyNames[[#This Row],[Yahoo Symbol]],FIND("-",tbCompanyNames[[#This Row],[Yahoo Symbol]])-1), tbCompanyNames[[#This Row],[Yahoo Symbol]] )</f>
        <v>SPXL</v>
      </c>
      <c r="C285" s="173" t="s">
        <v>741</v>
      </c>
      <c r="D285" s="174" t="s">
        <v>911</v>
      </c>
    </row>
    <row r="286" spans="1:4" ht="30" customHeight="1" x14ac:dyDescent="0.25">
      <c r="A286" s="173" t="s">
        <v>742</v>
      </c>
      <c r="B286" s="174" t="str">
        <f>IF( FIND( "-", _xlfn.CONCAT( tbCompanyNames[[#This Row],[Yahoo Symbol]], "-" ) ) &lt; LEN( tbCompanyNames[[#This Row],[Yahoo Symbol]] ), LEFT(tbCompanyNames[[#This Row],[Yahoo Symbol]],FIND("-",tbCompanyNames[[#This Row],[Yahoo Symbol]])-1), tbCompanyNames[[#This Row],[Yahoo Symbol]] )</f>
        <v>SQM</v>
      </c>
      <c r="C286" s="173" t="s">
        <v>743</v>
      </c>
      <c r="D286" s="174" t="s">
        <v>911</v>
      </c>
    </row>
    <row r="287" spans="1:4" ht="30" customHeight="1" x14ac:dyDescent="0.25">
      <c r="A287" s="173" t="s">
        <v>259</v>
      </c>
      <c r="B287" s="174" t="str">
        <f>IF( FIND( "-", _xlfn.CONCAT( tbCompanyNames[[#This Row],[Yahoo Symbol]], "-" ) ) &lt; LEN( tbCompanyNames[[#This Row],[Yahoo Symbol]] ), LEFT(tbCompanyNames[[#This Row],[Yahoo Symbol]],FIND("-",tbCompanyNames[[#This Row],[Yahoo Symbol]])-1), tbCompanyNames[[#This Row],[Yahoo Symbol]] )</f>
        <v>SQQQ</v>
      </c>
      <c r="C287" s="173" t="s">
        <v>744</v>
      </c>
      <c r="D287" s="174" t="s">
        <v>911</v>
      </c>
    </row>
    <row r="288" spans="1:4" ht="30" customHeight="1" x14ac:dyDescent="0.25">
      <c r="A288" s="173" t="s">
        <v>745</v>
      </c>
      <c r="B288" s="174" t="str">
        <f>IF( FIND( "-", _xlfn.CONCAT( tbCompanyNames[[#This Row],[Yahoo Symbol]], "-" ) ) &lt; LEN( tbCompanyNames[[#This Row],[Yahoo Symbol]] ), LEFT(tbCompanyNames[[#This Row],[Yahoo Symbol]],FIND("-",tbCompanyNames[[#This Row],[Yahoo Symbol]])-1), tbCompanyNames[[#This Row],[Yahoo Symbol]] )</f>
        <v>SRI</v>
      </c>
      <c r="C288" s="173" t="s">
        <v>746</v>
      </c>
      <c r="D288" s="174" t="s">
        <v>911</v>
      </c>
    </row>
    <row r="289" spans="1:4" ht="30" customHeight="1" x14ac:dyDescent="0.25">
      <c r="A289" s="173" t="s">
        <v>260</v>
      </c>
      <c r="B289" s="174" t="str">
        <f>IF( FIND( "-", _xlfn.CONCAT( tbCompanyNames[[#This Row],[Yahoo Symbol]], "-" ) ) &lt; LEN( tbCompanyNames[[#This Row],[Yahoo Symbol]] ), LEFT(tbCompanyNames[[#This Row],[Yahoo Symbol]],FIND("-",tbCompanyNames[[#This Row],[Yahoo Symbol]])-1), tbCompanyNames[[#This Row],[Yahoo Symbol]] )</f>
        <v>SSO</v>
      </c>
      <c r="C289" s="173" t="s">
        <v>747</v>
      </c>
      <c r="D289" s="174" t="s">
        <v>911</v>
      </c>
    </row>
    <row r="290" spans="1:4" ht="30" customHeight="1" x14ac:dyDescent="0.25">
      <c r="A290" s="173" t="s">
        <v>748</v>
      </c>
      <c r="B290" s="174" t="str">
        <f>IF( FIND( "-", _xlfn.CONCAT( tbCompanyNames[[#This Row],[Yahoo Symbol]], "-" ) ) &lt; LEN( tbCompanyNames[[#This Row],[Yahoo Symbol]] ), LEFT(tbCompanyNames[[#This Row],[Yahoo Symbol]],FIND("-",tbCompanyNames[[#This Row],[Yahoo Symbol]])-1), tbCompanyNames[[#This Row],[Yahoo Symbol]] )</f>
        <v>SSP</v>
      </c>
      <c r="C290" s="173" t="s">
        <v>749</v>
      </c>
      <c r="D290" s="174" t="s">
        <v>911</v>
      </c>
    </row>
    <row r="291" spans="1:4" ht="30" customHeight="1" x14ac:dyDescent="0.25">
      <c r="A291" s="173" t="s">
        <v>750</v>
      </c>
      <c r="B291" s="174" t="str">
        <f>IF( FIND( "-", _xlfn.CONCAT( tbCompanyNames[[#This Row],[Yahoo Symbol]], "-" ) ) &lt; LEN( tbCompanyNames[[#This Row],[Yahoo Symbol]] ), LEFT(tbCompanyNames[[#This Row],[Yahoo Symbol]],FIND("-",tbCompanyNames[[#This Row],[Yahoo Symbol]])-1), tbCompanyNames[[#This Row],[Yahoo Symbol]] )</f>
        <v>SYNA</v>
      </c>
      <c r="C291" s="173" t="s">
        <v>751</v>
      </c>
      <c r="D291" s="174" t="s">
        <v>911</v>
      </c>
    </row>
    <row r="292" spans="1:4" ht="30" customHeight="1" x14ac:dyDescent="0.25">
      <c r="A292" s="173" t="s">
        <v>752</v>
      </c>
      <c r="B292" s="174" t="str">
        <f>IF( FIND( "-", _xlfn.CONCAT( tbCompanyNames[[#This Row],[Yahoo Symbol]], "-" ) ) &lt; LEN( tbCompanyNames[[#This Row],[Yahoo Symbol]] ), LEFT(tbCompanyNames[[#This Row],[Yahoo Symbol]],FIND("-",tbCompanyNames[[#This Row],[Yahoo Symbol]])-1), tbCompanyNames[[#This Row],[Yahoo Symbol]] )</f>
        <v>SYX</v>
      </c>
      <c r="C292" s="173" t="s">
        <v>753</v>
      </c>
      <c r="D292" s="174" t="s">
        <v>911</v>
      </c>
    </row>
    <row r="293" spans="1:4" ht="30" customHeight="1" x14ac:dyDescent="0.25">
      <c r="A293" s="173" t="s">
        <v>754</v>
      </c>
      <c r="B293" s="174" t="str">
        <f>IF( FIND( "-", _xlfn.CONCAT( tbCompanyNames[[#This Row],[Yahoo Symbol]], "-" ) ) &lt; LEN( tbCompanyNames[[#This Row],[Yahoo Symbol]] ), LEFT(tbCompanyNames[[#This Row],[Yahoo Symbol]],FIND("-",tbCompanyNames[[#This Row],[Yahoo Symbol]])-1), tbCompanyNames[[#This Row],[Yahoo Symbol]] )</f>
        <v>T</v>
      </c>
      <c r="C293" s="173" t="s">
        <v>755</v>
      </c>
      <c r="D293" s="174" t="s">
        <v>911</v>
      </c>
    </row>
    <row r="294" spans="1:4" ht="30" customHeight="1" x14ac:dyDescent="0.25">
      <c r="A294" s="173" t="s">
        <v>756</v>
      </c>
      <c r="B294" s="174" t="str">
        <f>IF( FIND( "-", _xlfn.CONCAT( tbCompanyNames[[#This Row],[Yahoo Symbol]], "-" ) ) &lt; LEN( tbCompanyNames[[#This Row],[Yahoo Symbol]] ), LEFT(tbCompanyNames[[#This Row],[Yahoo Symbol]],FIND("-",tbCompanyNames[[#This Row],[Yahoo Symbol]])-1), tbCompanyNames[[#This Row],[Yahoo Symbol]] )</f>
        <v>TACO</v>
      </c>
      <c r="C294" s="173" t="s">
        <v>757</v>
      </c>
      <c r="D294" s="174" t="s">
        <v>911</v>
      </c>
    </row>
    <row r="295" spans="1:4" ht="30" customHeight="1" x14ac:dyDescent="0.25">
      <c r="A295" s="173" t="s">
        <v>758</v>
      </c>
      <c r="B295" s="174" t="str">
        <f>IF( FIND( "-", _xlfn.CONCAT( tbCompanyNames[[#This Row],[Yahoo Symbol]], "-" ) ) &lt; LEN( tbCompanyNames[[#This Row],[Yahoo Symbol]] ), LEFT(tbCompanyNames[[#This Row],[Yahoo Symbol]],FIND("-",tbCompanyNames[[#This Row],[Yahoo Symbol]])-1), tbCompanyNames[[#This Row],[Yahoo Symbol]] )</f>
        <v>TCEHY</v>
      </c>
      <c r="C295" s="173" t="s">
        <v>759</v>
      </c>
      <c r="D295" s="174" t="s">
        <v>911</v>
      </c>
    </row>
    <row r="296" spans="1:4" ht="30" customHeight="1" x14ac:dyDescent="0.25">
      <c r="A296" s="173" t="s">
        <v>760</v>
      </c>
      <c r="B296" s="174" t="str">
        <f>IF( FIND( "-", _xlfn.CONCAT( tbCompanyNames[[#This Row],[Yahoo Symbol]], "-" ) ) &lt; LEN( tbCompanyNames[[#This Row],[Yahoo Symbol]] ), LEFT(tbCompanyNames[[#This Row],[Yahoo Symbol]],FIND("-",tbCompanyNames[[#This Row],[Yahoo Symbol]])-1), tbCompanyNames[[#This Row],[Yahoo Symbol]] )</f>
        <v>TDOC</v>
      </c>
      <c r="C296" s="173" t="s">
        <v>761</v>
      </c>
      <c r="D296" s="174" t="s">
        <v>911</v>
      </c>
    </row>
    <row r="297" spans="1:4" ht="30" customHeight="1" x14ac:dyDescent="0.25">
      <c r="A297" s="173" t="s">
        <v>762</v>
      </c>
      <c r="B297" s="174" t="str">
        <f>IF( FIND( "-", _xlfn.CONCAT( tbCompanyNames[[#This Row],[Yahoo Symbol]], "-" ) ) &lt; LEN( tbCompanyNames[[#This Row],[Yahoo Symbol]] ), LEFT(tbCompanyNames[[#This Row],[Yahoo Symbol]],FIND("-",tbCompanyNames[[#This Row],[Yahoo Symbol]])-1), tbCompanyNames[[#This Row],[Yahoo Symbol]] )</f>
        <v>TEF</v>
      </c>
      <c r="C297" s="173" t="s">
        <v>763</v>
      </c>
      <c r="D297" s="174" t="s">
        <v>911</v>
      </c>
    </row>
    <row r="298" spans="1:4" ht="30" customHeight="1" x14ac:dyDescent="0.25">
      <c r="A298" s="173" t="s">
        <v>764</v>
      </c>
      <c r="B298" s="174" t="str">
        <f>IF( FIND( "-", _xlfn.CONCAT( tbCompanyNames[[#This Row],[Yahoo Symbol]], "-" ) ) &lt; LEN( tbCompanyNames[[#This Row],[Yahoo Symbol]] ), LEFT(tbCompanyNames[[#This Row],[Yahoo Symbol]],FIND("-",tbCompanyNames[[#This Row],[Yahoo Symbol]])-1), tbCompanyNames[[#This Row],[Yahoo Symbol]] )</f>
        <v>TEO</v>
      </c>
      <c r="C298" s="173" t="s">
        <v>765</v>
      </c>
      <c r="D298" s="174" t="s">
        <v>911</v>
      </c>
    </row>
    <row r="299" spans="1:4" ht="30" customHeight="1" x14ac:dyDescent="0.25">
      <c r="A299" s="173" t="s">
        <v>766</v>
      </c>
      <c r="B299" s="174" t="str">
        <f>IF( FIND( "-", _xlfn.CONCAT( tbCompanyNames[[#This Row],[Yahoo Symbol]], "-" ) ) &lt; LEN( tbCompanyNames[[#This Row],[Yahoo Symbol]] ), LEFT(tbCompanyNames[[#This Row],[Yahoo Symbol]],FIND("-",tbCompanyNames[[#This Row],[Yahoo Symbol]])-1), tbCompanyNames[[#This Row],[Yahoo Symbol]] )</f>
        <v>TGI</v>
      </c>
      <c r="C299" s="173" t="s">
        <v>767</v>
      </c>
      <c r="D299" s="174" t="s">
        <v>911</v>
      </c>
    </row>
    <row r="300" spans="1:4" ht="30" customHeight="1" x14ac:dyDescent="0.25">
      <c r="A300" s="173" t="s">
        <v>768</v>
      </c>
      <c r="B300" s="174" t="str">
        <f>IF( FIND( "-", _xlfn.CONCAT( tbCompanyNames[[#This Row],[Yahoo Symbol]], "-" ) ) &lt; LEN( tbCompanyNames[[#This Row],[Yahoo Symbol]] ), LEFT(tbCompanyNames[[#This Row],[Yahoo Symbol]],FIND("-",tbCompanyNames[[#This Row],[Yahoo Symbol]])-1), tbCompanyNames[[#This Row],[Yahoo Symbol]] )</f>
        <v>TGNA</v>
      </c>
      <c r="C300" s="173" t="s">
        <v>769</v>
      </c>
      <c r="D300" s="174" t="s">
        <v>911</v>
      </c>
    </row>
    <row r="301" spans="1:4" ht="30" customHeight="1" x14ac:dyDescent="0.25">
      <c r="A301" s="173" t="s">
        <v>770</v>
      </c>
      <c r="B301" s="174" t="str">
        <f>IF( FIND( "-", _xlfn.CONCAT( tbCompanyNames[[#This Row],[Yahoo Symbol]], "-" ) ) &lt; LEN( tbCompanyNames[[#This Row],[Yahoo Symbol]] ), LEFT(tbCompanyNames[[#This Row],[Yahoo Symbol]],FIND("-",tbCompanyNames[[#This Row],[Yahoo Symbol]])-1), tbCompanyNames[[#This Row],[Yahoo Symbol]] )</f>
        <v>THC</v>
      </c>
      <c r="C301" s="173" t="s">
        <v>771</v>
      </c>
      <c r="D301" s="174" t="s">
        <v>911</v>
      </c>
    </row>
    <row r="302" spans="1:4" ht="30" customHeight="1" x14ac:dyDescent="0.25">
      <c r="A302" s="173" t="s">
        <v>772</v>
      </c>
      <c r="B302" s="174" t="str">
        <f>IF( FIND( "-", _xlfn.CONCAT( tbCompanyNames[[#This Row],[Yahoo Symbol]], "-" ) ) &lt; LEN( tbCompanyNames[[#This Row],[Yahoo Symbol]] ), LEFT(tbCompanyNames[[#This Row],[Yahoo Symbol]],FIND("-",tbCompanyNames[[#This Row],[Yahoo Symbol]])-1), tbCompanyNames[[#This Row],[Yahoo Symbol]] )</f>
        <v>THO</v>
      </c>
      <c r="C302" s="173" t="s">
        <v>773</v>
      </c>
      <c r="D302" s="174" t="s">
        <v>911</v>
      </c>
    </row>
    <row r="303" spans="1:4" ht="30" customHeight="1" x14ac:dyDescent="0.25">
      <c r="A303" s="173" t="s">
        <v>774</v>
      </c>
      <c r="B303" s="174" t="str">
        <f>IF( FIND( "-", _xlfn.CONCAT( tbCompanyNames[[#This Row],[Yahoo Symbol]], "-" ) ) &lt; LEN( tbCompanyNames[[#This Row],[Yahoo Symbol]] ), LEFT(tbCompanyNames[[#This Row],[Yahoo Symbol]],FIND("-",tbCompanyNames[[#This Row],[Yahoo Symbol]])-1), tbCompanyNames[[#This Row],[Yahoo Symbol]] )</f>
        <v>TISI</v>
      </c>
      <c r="C303" s="173" t="s">
        <v>775</v>
      </c>
      <c r="D303" s="174" t="s">
        <v>911</v>
      </c>
    </row>
    <row r="304" spans="1:4" ht="30" customHeight="1" x14ac:dyDescent="0.25">
      <c r="A304" s="173" t="s">
        <v>776</v>
      </c>
      <c r="B304" s="174" t="str">
        <f>IF( FIND( "-", _xlfn.CONCAT( tbCompanyNames[[#This Row],[Yahoo Symbol]], "-" ) ) &lt; LEN( tbCompanyNames[[#This Row],[Yahoo Symbol]] ), LEFT(tbCompanyNames[[#This Row],[Yahoo Symbol]],FIND("-",tbCompanyNames[[#This Row],[Yahoo Symbol]])-1), tbCompanyNames[[#This Row],[Yahoo Symbol]] )</f>
        <v>TITN</v>
      </c>
      <c r="C304" s="173" t="s">
        <v>777</v>
      </c>
      <c r="D304" s="174" t="s">
        <v>911</v>
      </c>
    </row>
    <row r="305" spans="1:4" ht="30" customHeight="1" x14ac:dyDescent="0.25">
      <c r="A305" s="173" t="s">
        <v>879</v>
      </c>
      <c r="B305" s="174" t="str">
        <f>IF( FIND( "-", _xlfn.CONCAT( tbCompanyNames[[#This Row],[Yahoo Symbol]], "-" ) ) &lt; LEN( tbCompanyNames[[#This Row],[Yahoo Symbol]] ), LEFT(tbCompanyNames[[#This Row],[Yahoo Symbol]],FIND("-",tbCompanyNames[[#This Row],[Yahoo Symbol]])-1), tbCompanyNames[[#This Row],[Yahoo Symbol]] )</f>
        <v>TLRY</v>
      </c>
      <c r="C305" s="173" t="s">
        <v>880</v>
      </c>
      <c r="D305" s="174" t="s">
        <v>911</v>
      </c>
    </row>
    <row r="306" spans="1:4" ht="30" customHeight="1" x14ac:dyDescent="0.25">
      <c r="A306" s="173" t="s">
        <v>778</v>
      </c>
      <c r="B306" s="174" t="str">
        <f>IF( FIND( "-", _xlfn.CONCAT( tbCompanyNames[[#This Row],[Yahoo Symbol]], "-" ) ) &lt; LEN( tbCompanyNames[[#This Row],[Yahoo Symbol]] ), LEFT(tbCompanyNames[[#This Row],[Yahoo Symbol]],FIND("-",tbCompanyNames[[#This Row],[Yahoo Symbol]])-1), tbCompanyNames[[#This Row],[Yahoo Symbol]] )</f>
        <v>TMST</v>
      </c>
      <c r="C306" s="173" t="s">
        <v>779</v>
      </c>
      <c r="D306" s="174" t="s">
        <v>911</v>
      </c>
    </row>
    <row r="307" spans="1:4" ht="30" customHeight="1" x14ac:dyDescent="0.25">
      <c r="A307" s="173" t="s">
        <v>261</v>
      </c>
      <c r="B307" s="174" t="str">
        <f>IF( FIND( "-", _xlfn.CONCAT( tbCompanyNames[[#This Row],[Yahoo Symbol]], "-" ) ) &lt; LEN( tbCompanyNames[[#This Row],[Yahoo Symbol]] ), LEFT(tbCompanyNames[[#This Row],[Yahoo Symbol]],FIND("-",tbCompanyNames[[#This Row],[Yahoo Symbol]])-1), tbCompanyNames[[#This Row],[Yahoo Symbol]] )</f>
        <v>TNA</v>
      </c>
      <c r="C307" s="173" t="s">
        <v>780</v>
      </c>
      <c r="D307" s="174" t="s">
        <v>911</v>
      </c>
    </row>
    <row r="308" spans="1:4" ht="30" customHeight="1" x14ac:dyDescent="0.25">
      <c r="A308" s="173" t="s">
        <v>781</v>
      </c>
      <c r="B308" s="174" t="str">
        <f>IF( FIND( "-", _xlfn.CONCAT( tbCompanyNames[[#This Row],[Yahoo Symbol]], "-" ) ) &lt; LEN( tbCompanyNames[[#This Row],[Yahoo Symbol]] ), LEFT(tbCompanyNames[[#This Row],[Yahoo Symbol]],FIND("-",tbCompanyNames[[#This Row],[Yahoo Symbol]])-1), tbCompanyNames[[#This Row],[Yahoo Symbol]] )</f>
        <v>TNDM</v>
      </c>
      <c r="C308" s="173" t="s">
        <v>782</v>
      </c>
      <c r="D308" s="174" t="s">
        <v>911</v>
      </c>
    </row>
    <row r="309" spans="1:4" ht="30" customHeight="1" x14ac:dyDescent="0.25">
      <c r="A309" s="173" t="s">
        <v>783</v>
      </c>
      <c r="B309" s="174" t="str">
        <f>IF( FIND( "-", _xlfn.CONCAT( tbCompanyNames[[#This Row],[Yahoo Symbol]], "-" ) ) &lt; LEN( tbCompanyNames[[#This Row],[Yahoo Symbol]] ), LEFT(tbCompanyNames[[#This Row],[Yahoo Symbol]],FIND("-",tbCompanyNames[[#This Row],[Yahoo Symbol]])-1), tbCompanyNames[[#This Row],[Yahoo Symbol]] )</f>
        <v>TNET</v>
      </c>
      <c r="C309" s="173" t="s">
        <v>784</v>
      </c>
      <c r="D309" s="174" t="s">
        <v>911</v>
      </c>
    </row>
    <row r="310" spans="1:4" ht="30" customHeight="1" x14ac:dyDescent="0.25">
      <c r="A310" s="173" t="s">
        <v>785</v>
      </c>
      <c r="B310" s="174" t="str">
        <f>IF( FIND( "-", _xlfn.CONCAT( tbCompanyNames[[#This Row],[Yahoo Symbol]], "-" ) ) &lt; LEN( tbCompanyNames[[#This Row],[Yahoo Symbol]] ), LEFT(tbCompanyNames[[#This Row],[Yahoo Symbol]],FIND("-",tbCompanyNames[[#This Row],[Yahoo Symbol]])-1), tbCompanyNames[[#This Row],[Yahoo Symbol]] )</f>
        <v>TOL</v>
      </c>
      <c r="C310" s="173" t="s">
        <v>786</v>
      </c>
      <c r="D310" s="174" t="s">
        <v>911</v>
      </c>
    </row>
    <row r="311" spans="1:4" ht="30" customHeight="1" x14ac:dyDescent="0.25">
      <c r="A311" s="173" t="s">
        <v>787</v>
      </c>
      <c r="B311" s="174" t="str">
        <f>IF( FIND( "-", _xlfn.CONCAT( tbCompanyNames[[#This Row],[Yahoo Symbol]], "-" ) ) &lt; LEN( tbCompanyNames[[#This Row],[Yahoo Symbol]] ), LEFT(tbCompanyNames[[#This Row],[Yahoo Symbol]],FIND("-",tbCompanyNames[[#This Row],[Yahoo Symbol]])-1), tbCompanyNames[[#This Row],[Yahoo Symbol]] )</f>
        <v>TOT</v>
      </c>
      <c r="C311" s="173" t="s">
        <v>788</v>
      </c>
      <c r="D311" s="174" t="s">
        <v>911</v>
      </c>
    </row>
    <row r="312" spans="1:4" ht="30" customHeight="1" x14ac:dyDescent="0.25">
      <c r="A312" s="173" t="s">
        <v>789</v>
      </c>
      <c r="B312" s="174" t="str">
        <f>IF( FIND( "-", _xlfn.CONCAT( tbCompanyNames[[#This Row],[Yahoo Symbol]], "-" ) ) &lt; LEN( tbCompanyNames[[#This Row],[Yahoo Symbol]] ), LEFT(tbCompanyNames[[#This Row],[Yahoo Symbol]],FIND("-",tbCompanyNames[[#This Row],[Yahoo Symbol]])-1), tbCompanyNames[[#This Row],[Yahoo Symbol]] )</f>
        <v>TPC</v>
      </c>
      <c r="C312" s="173" t="s">
        <v>790</v>
      </c>
      <c r="D312" s="174" t="s">
        <v>911</v>
      </c>
    </row>
    <row r="313" spans="1:4" ht="30" customHeight="1" x14ac:dyDescent="0.25">
      <c r="A313" s="173" t="s">
        <v>262</v>
      </c>
      <c r="B313" s="174" t="str">
        <f>IF( FIND( "-", _xlfn.CONCAT( tbCompanyNames[[#This Row],[Yahoo Symbol]], "-" ) ) &lt; LEN( tbCompanyNames[[#This Row],[Yahoo Symbol]] ), LEFT(tbCompanyNames[[#This Row],[Yahoo Symbol]],FIND("-",tbCompanyNames[[#This Row],[Yahoo Symbol]])-1), tbCompanyNames[[#This Row],[Yahoo Symbol]] )</f>
        <v>TQQQ</v>
      </c>
      <c r="C313" s="173" t="s">
        <v>791</v>
      </c>
      <c r="D313" s="174" t="s">
        <v>911</v>
      </c>
    </row>
    <row r="314" spans="1:4" ht="30" customHeight="1" x14ac:dyDescent="0.25">
      <c r="A314" s="173" t="s">
        <v>792</v>
      </c>
      <c r="B314" s="174" t="str">
        <f>IF( FIND( "-", _xlfn.CONCAT( tbCompanyNames[[#This Row],[Yahoo Symbol]], "-" ) ) &lt; LEN( tbCompanyNames[[#This Row],[Yahoo Symbol]] ), LEFT(tbCompanyNames[[#This Row],[Yahoo Symbol]],FIND("-",tbCompanyNames[[#This Row],[Yahoo Symbol]])-1), tbCompanyNames[[#This Row],[Yahoo Symbol]] )</f>
        <v>TRGP</v>
      </c>
      <c r="C314" s="173" t="s">
        <v>793</v>
      </c>
      <c r="D314" s="174" t="s">
        <v>911</v>
      </c>
    </row>
    <row r="315" spans="1:4" ht="30" customHeight="1" x14ac:dyDescent="0.25">
      <c r="A315" s="173" t="s">
        <v>238</v>
      </c>
      <c r="B315" s="174" t="str">
        <f>IF( FIND( "-", _xlfn.CONCAT( tbCompanyNames[[#This Row],[Yahoo Symbol]], "-" ) ) &lt; LEN( tbCompanyNames[[#This Row],[Yahoo Symbol]] ), LEFT(tbCompanyNames[[#This Row],[Yahoo Symbol]],FIND("-",tbCompanyNames[[#This Row],[Yahoo Symbol]])-1), tbCompanyNames[[#This Row],[Yahoo Symbol]] )</f>
        <v>TVE.TO</v>
      </c>
      <c r="C315" s="173" t="s">
        <v>926</v>
      </c>
      <c r="D315" s="174" t="s">
        <v>912</v>
      </c>
    </row>
    <row r="316" spans="1:4" ht="30" customHeight="1" x14ac:dyDescent="0.25">
      <c r="A316" s="173" t="s">
        <v>794</v>
      </c>
      <c r="B316" s="174" t="str">
        <f>IF( FIND( "-", _xlfn.CONCAT( tbCompanyNames[[#This Row],[Yahoo Symbol]], "-" ) ) &lt; LEN( tbCompanyNames[[#This Row],[Yahoo Symbol]] ), LEFT(tbCompanyNames[[#This Row],[Yahoo Symbol]],FIND("-",tbCompanyNames[[#This Row],[Yahoo Symbol]])-1), tbCompanyNames[[#This Row],[Yahoo Symbol]] )</f>
        <v>TUSK</v>
      </c>
      <c r="C316" s="173" t="s">
        <v>795</v>
      </c>
      <c r="D316" s="174" t="s">
        <v>911</v>
      </c>
    </row>
    <row r="317" spans="1:4" ht="30" customHeight="1" x14ac:dyDescent="0.25">
      <c r="A317" s="173" t="s">
        <v>263</v>
      </c>
      <c r="B317" s="174" t="str">
        <f>IF( FIND( "-", _xlfn.CONCAT( tbCompanyNames[[#This Row],[Yahoo Symbol]], "-" ) ) &lt; LEN( tbCompanyNames[[#This Row],[Yahoo Symbol]] ), LEFT(tbCompanyNames[[#This Row],[Yahoo Symbol]],FIND("-",tbCompanyNames[[#This Row],[Yahoo Symbol]])-1), tbCompanyNames[[#This Row],[Yahoo Symbol]] )</f>
        <v>TWM</v>
      </c>
      <c r="C317" s="173" t="s">
        <v>796</v>
      </c>
      <c r="D317" s="174" t="s">
        <v>911</v>
      </c>
    </row>
    <row r="318" spans="1:4" ht="30" customHeight="1" x14ac:dyDescent="0.25">
      <c r="A318" s="173" t="s">
        <v>797</v>
      </c>
      <c r="B318" s="174" t="str">
        <f>IF( FIND( "-", _xlfn.CONCAT( tbCompanyNames[[#This Row],[Yahoo Symbol]], "-" ) ) &lt; LEN( tbCompanyNames[[#This Row],[Yahoo Symbol]] ), LEFT(tbCompanyNames[[#This Row],[Yahoo Symbol]],FIND("-",tbCompanyNames[[#This Row],[Yahoo Symbol]])-1), tbCompanyNames[[#This Row],[Yahoo Symbol]] )</f>
        <v>UCTT</v>
      </c>
      <c r="C318" s="173" t="s">
        <v>798</v>
      </c>
      <c r="D318" s="174" t="s">
        <v>911</v>
      </c>
    </row>
    <row r="319" spans="1:4" ht="30" customHeight="1" x14ac:dyDescent="0.25">
      <c r="A319" s="173" t="s">
        <v>264</v>
      </c>
      <c r="B319" s="174" t="str">
        <f>IF( FIND( "-", _xlfn.CONCAT( tbCompanyNames[[#This Row],[Yahoo Symbol]], "-" ) ) &lt; LEN( tbCompanyNames[[#This Row],[Yahoo Symbol]] ), LEFT(tbCompanyNames[[#This Row],[Yahoo Symbol]],FIND("-",tbCompanyNames[[#This Row],[Yahoo Symbol]])-1), tbCompanyNames[[#This Row],[Yahoo Symbol]] )</f>
        <v>UDOW</v>
      </c>
      <c r="C319" s="173" t="s">
        <v>799</v>
      </c>
      <c r="D319" s="174" t="s">
        <v>911</v>
      </c>
    </row>
    <row r="320" spans="1:4" ht="30" customHeight="1" x14ac:dyDescent="0.25">
      <c r="A320" s="173" t="s">
        <v>800</v>
      </c>
      <c r="B320" s="174" t="str">
        <f>IF( FIND( "-", _xlfn.CONCAT( tbCompanyNames[[#This Row],[Yahoo Symbol]], "-" ) ) &lt; LEN( tbCompanyNames[[#This Row],[Yahoo Symbol]] ), LEFT(tbCompanyNames[[#This Row],[Yahoo Symbol]],FIND("-",tbCompanyNames[[#This Row],[Yahoo Symbol]])-1), tbCompanyNames[[#This Row],[Yahoo Symbol]] )</f>
        <v>UL</v>
      </c>
      <c r="C320" s="173" t="s">
        <v>801</v>
      </c>
      <c r="D320" s="174" t="s">
        <v>911</v>
      </c>
    </row>
    <row r="321" spans="1:4" ht="30" customHeight="1" x14ac:dyDescent="0.25">
      <c r="A321" s="173" t="s">
        <v>802</v>
      </c>
      <c r="B321" s="174" t="str">
        <f>IF( FIND( "-", _xlfn.CONCAT( tbCompanyNames[[#This Row],[Yahoo Symbol]], "-" ) ) &lt; LEN( tbCompanyNames[[#This Row],[Yahoo Symbol]] ), LEFT(tbCompanyNames[[#This Row],[Yahoo Symbol]],FIND("-",tbCompanyNames[[#This Row],[Yahoo Symbol]])-1), tbCompanyNames[[#This Row],[Yahoo Symbol]] )</f>
        <v>ULH</v>
      </c>
      <c r="C321" s="173" t="s">
        <v>803</v>
      </c>
      <c r="D321" s="174" t="s">
        <v>911</v>
      </c>
    </row>
    <row r="322" spans="1:4" ht="30" customHeight="1" x14ac:dyDescent="0.25">
      <c r="A322" s="173" t="s">
        <v>804</v>
      </c>
      <c r="B322" s="174" t="str">
        <f>IF( FIND( "-", _xlfn.CONCAT( tbCompanyNames[[#This Row],[Yahoo Symbol]], "-" ) ) &lt; LEN( tbCompanyNames[[#This Row],[Yahoo Symbol]] ), LEFT(tbCompanyNames[[#This Row],[Yahoo Symbol]],FIND("-",tbCompanyNames[[#This Row],[Yahoo Symbol]])-1), tbCompanyNames[[#This Row],[Yahoo Symbol]] )</f>
        <v>UNM</v>
      </c>
      <c r="C322" s="173" t="s">
        <v>805</v>
      </c>
      <c r="D322" s="174" t="s">
        <v>911</v>
      </c>
    </row>
    <row r="323" spans="1:4" ht="30" customHeight="1" x14ac:dyDescent="0.25">
      <c r="A323" s="173" t="s">
        <v>806</v>
      </c>
      <c r="B323" s="174" t="str">
        <f>IF( FIND( "-", _xlfn.CONCAT( tbCompanyNames[[#This Row],[Yahoo Symbol]], "-" ) ) &lt; LEN( tbCompanyNames[[#This Row],[Yahoo Symbol]] ), LEFT(tbCompanyNames[[#This Row],[Yahoo Symbol]],FIND("-",tbCompanyNames[[#This Row],[Yahoo Symbol]])-1), tbCompanyNames[[#This Row],[Yahoo Symbol]] )</f>
        <v>URBN</v>
      </c>
      <c r="C323" s="173" t="s">
        <v>807</v>
      </c>
      <c r="D323" s="174" t="s">
        <v>911</v>
      </c>
    </row>
    <row r="324" spans="1:4" ht="30" customHeight="1" x14ac:dyDescent="0.25">
      <c r="A324" s="173" t="s">
        <v>909</v>
      </c>
      <c r="B324" s="174" t="str">
        <f>IF( FIND( "-", _xlfn.CONCAT( tbCompanyNames[[#This Row],[Yahoo Symbol]], "-" ) ) &lt; LEN( tbCompanyNames[[#This Row],[Yahoo Symbol]] ), LEFT(tbCompanyNames[[#This Row],[Yahoo Symbol]],FIND("-",tbCompanyNames[[#This Row],[Yahoo Symbol]])-1), tbCompanyNames[[#This Row],[Yahoo Symbol]] )</f>
        <v>URL.CN</v>
      </c>
      <c r="C324" s="173" t="s">
        <v>910</v>
      </c>
      <c r="D324" s="174" t="s">
        <v>911</v>
      </c>
    </row>
    <row r="325" spans="1:4" ht="30" customHeight="1" x14ac:dyDescent="0.25">
      <c r="A325" s="173" t="s">
        <v>808</v>
      </c>
      <c r="B325" s="174" t="str">
        <f>IF( FIND( "-", _xlfn.CONCAT( tbCompanyNames[[#This Row],[Yahoo Symbol]], "-" ) ) &lt; LEN( tbCompanyNames[[#This Row],[Yahoo Symbol]] ), LEFT(tbCompanyNames[[#This Row],[Yahoo Symbol]],FIND("-",tbCompanyNames[[#This Row],[Yahoo Symbol]])-1), tbCompanyNames[[#This Row],[Yahoo Symbol]] )</f>
        <v>USCR</v>
      </c>
      <c r="C325" s="173" t="s">
        <v>809</v>
      </c>
      <c r="D325" s="174" t="s">
        <v>911</v>
      </c>
    </row>
    <row r="326" spans="1:4" ht="30" customHeight="1" x14ac:dyDescent="0.25">
      <c r="A326" s="177" t="s">
        <v>239</v>
      </c>
      <c r="B326" s="204" t="str">
        <f>IF( FIND( "-", _xlfn.CONCAT( tbCompanyNames[[#This Row],[Yahoo Symbol]], "-" ) ) &lt; LEN( tbCompanyNames[[#This Row],[Yahoo Symbol]] ), LEFT(tbCompanyNames[[#This Row],[Yahoo Symbol]],FIND("-",tbCompanyNames[[#This Row],[Yahoo Symbol]])-1), tbCompanyNames[[#This Row],[Yahoo Symbol]] )</f>
        <v>VAB.TO</v>
      </c>
      <c r="C326" s="173" t="s">
        <v>810</v>
      </c>
      <c r="D326" s="174" t="s">
        <v>911</v>
      </c>
    </row>
    <row r="327" spans="1:4" ht="30" customHeight="1" x14ac:dyDescent="0.25">
      <c r="A327" s="173" t="s">
        <v>811</v>
      </c>
      <c r="B327" s="174" t="str">
        <f>IF( FIND( "-", _xlfn.CONCAT( tbCompanyNames[[#This Row],[Yahoo Symbol]], "-" ) ) &lt; LEN( tbCompanyNames[[#This Row],[Yahoo Symbol]] ), LEFT(tbCompanyNames[[#This Row],[Yahoo Symbol]],FIND("-",tbCompanyNames[[#This Row],[Yahoo Symbol]])-1), tbCompanyNames[[#This Row],[Yahoo Symbol]] )</f>
        <v>VAC</v>
      </c>
      <c r="C327" s="173" t="s">
        <v>812</v>
      </c>
      <c r="D327" s="174" t="s">
        <v>911</v>
      </c>
    </row>
    <row r="328" spans="1:4" ht="30" customHeight="1" x14ac:dyDescent="0.25">
      <c r="A328" s="177" t="s">
        <v>936</v>
      </c>
      <c r="B328" s="204" t="str">
        <f>IF( FIND( "-", _xlfn.CONCAT( tbCompanyNames[[#This Row],[Yahoo Symbol]], "-" ) ) &lt; LEN( tbCompanyNames[[#This Row],[Yahoo Symbol]] ), LEFT(tbCompanyNames[[#This Row],[Yahoo Symbol]],FIND("-",tbCompanyNames[[#This Row],[Yahoo Symbol]])-1), tbCompanyNames[[#This Row],[Yahoo Symbol]] )</f>
        <v>VCN.TO</v>
      </c>
      <c r="C328" s="173" t="s">
        <v>813</v>
      </c>
      <c r="D328" s="174" t="s">
        <v>911</v>
      </c>
    </row>
    <row r="329" spans="1:4" ht="30" customHeight="1" x14ac:dyDescent="0.25">
      <c r="A329" s="177" t="s">
        <v>937</v>
      </c>
      <c r="B329" s="204" t="str">
        <f>IF( FIND( "-", _xlfn.CONCAT( tbCompanyNames[[#This Row],[Yahoo Symbol]], "-" ) ) &lt; LEN( tbCompanyNames[[#This Row],[Yahoo Symbol]] ), LEFT(tbCompanyNames[[#This Row],[Yahoo Symbol]],FIND("-",tbCompanyNames[[#This Row],[Yahoo Symbol]])-1), tbCompanyNames[[#This Row],[Yahoo Symbol]] )</f>
        <v>VDY.TO</v>
      </c>
      <c r="C329" s="173" t="s">
        <v>814</v>
      </c>
      <c r="D329" s="174" t="s">
        <v>911</v>
      </c>
    </row>
    <row r="330" spans="1:4" ht="30" customHeight="1" x14ac:dyDescent="0.25">
      <c r="A330" s="173" t="s">
        <v>815</v>
      </c>
      <c r="B330" s="174" t="str">
        <f>IF( FIND( "-", _xlfn.CONCAT( tbCompanyNames[[#This Row],[Yahoo Symbol]], "-" ) ) &lt; LEN( tbCompanyNames[[#This Row],[Yahoo Symbol]] ), LEFT(tbCompanyNames[[#This Row],[Yahoo Symbol]],FIND("-",tbCompanyNames[[#This Row],[Yahoo Symbol]])-1), tbCompanyNames[[#This Row],[Yahoo Symbol]] )</f>
        <v>VEEV</v>
      </c>
      <c r="C330" s="173" t="s">
        <v>816</v>
      </c>
      <c r="D330" s="174" t="s">
        <v>911</v>
      </c>
    </row>
    <row r="331" spans="1:4" ht="30" customHeight="1" x14ac:dyDescent="0.25">
      <c r="A331" s="178" t="s">
        <v>946</v>
      </c>
      <c r="B331" s="179" t="str">
        <f>IF( FIND( "-", _xlfn.CONCAT( tbCompanyNames[[#This Row],[Yahoo Symbol]], "-" ) ) &lt; LEN( tbCompanyNames[[#This Row],[Yahoo Symbol]] ), LEFT(tbCompanyNames[[#This Row],[Yahoo Symbol]],FIND("-",tbCompanyNames[[#This Row],[Yahoo Symbol]])-1), tbCompanyNames[[#This Row],[Yahoo Symbol]] )</f>
        <v>VEQT.TO</v>
      </c>
      <c r="C331" s="173" t="s">
        <v>817</v>
      </c>
      <c r="D331" s="174" t="s">
        <v>911</v>
      </c>
    </row>
    <row r="332" spans="1:4" ht="30" customHeight="1" x14ac:dyDescent="0.25">
      <c r="A332" s="173" t="s">
        <v>897</v>
      </c>
      <c r="B332" s="174" t="str">
        <f>IF( FIND( "-", _xlfn.CONCAT( tbCompanyNames[[#This Row],[Yahoo Symbol]], "-" ) ) &lt; LEN( tbCompanyNames[[#This Row],[Yahoo Symbol]] ), LEFT(tbCompanyNames[[#This Row],[Yahoo Symbol]],FIND("-",tbCompanyNames[[#This Row],[Yahoo Symbol]])-1), tbCompanyNames[[#This Row],[Yahoo Symbol]] )</f>
        <v>VET</v>
      </c>
      <c r="C332" s="173" t="s">
        <v>871</v>
      </c>
      <c r="D332" s="174" t="s">
        <v>911</v>
      </c>
    </row>
    <row r="333" spans="1:4" ht="30" customHeight="1" x14ac:dyDescent="0.25">
      <c r="A333" s="177" t="s">
        <v>938</v>
      </c>
      <c r="B333" s="204" t="str">
        <f>IF( FIND( "-", _xlfn.CONCAT( tbCompanyNames[[#This Row],[Yahoo Symbol]], "-" ) ) &lt; LEN( tbCompanyNames[[#This Row],[Yahoo Symbol]] ), LEFT(tbCompanyNames[[#This Row],[Yahoo Symbol]],FIND("-",tbCompanyNames[[#This Row],[Yahoo Symbol]])-1), tbCompanyNames[[#This Row],[Yahoo Symbol]] )</f>
        <v>VFV.TO</v>
      </c>
      <c r="C333" s="173" t="s">
        <v>818</v>
      </c>
      <c r="D333" s="174" t="s">
        <v>911</v>
      </c>
    </row>
    <row r="334" spans="1:4" ht="30" customHeight="1" x14ac:dyDescent="0.25">
      <c r="A334" s="173" t="s">
        <v>265</v>
      </c>
      <c r="B334" s="174" t="str">
        <f>IF( FIND( "-", _xlfn.CONCAT( tbCompanyNames[[#This Row],[Yahoo Symbol]], "-" ) ) &lt; LEN( tbCompanyNames[[#This Row],[Yahoo Symbol]] ), LEFT(tbCompanyNames[[#This Row],[Yahoo Symbol]],FIND("-",tbCompanyNames[[#This Row],[Yahoo Symbol]])-1), tbCompanyNames[[#This Row],[Yahoo Symbol]] )</f>
        <v>VGIT</v>
      </c>
      <c r="C334" s="173" t="s">
        <v>819</v>
      </c>
      <c r="D334" s="174" t="s">
        <v>911</v>
      </c>
    </row>
    <row r="335" spans="1:4" ht="30" customHeight="1" x14ac:dyDescent="0.25">
      <c r="A335" s="173" t="s">
        <v>240</v>
      </c>
      <c r="B335" s="174" t="str">
        <f>IF( FIND( "-", _xlfn.CONCAT( tbCompanyNames[[#This Row],[Yahoo Symbol]], "-" ) ) &lt; LEN( tbCompanyNames[[#This Row],[Yahoo Symbol]] ), LEFT(tbCompanyNames[[#This Row],[Yahoo Symbol]],FIND("-",tbCompanyNames[[#This Row],[Yahoo Symbol]])-1), tbCompanyNames[[#This Row],[Yahoo Symbol]] )</f>
        <v>VGLT</v>
      </c>
      <c r="C335" s="173" t="s">
        <v>930</v>
      </c>
      <c r="D335" s="174" t="s">
        <v>911</v>
      </c>
    </row>
    <row r="336" spans="1:4" ht="30" customHeight="1" x14ac:dyDescent="0.25">
      <c r="A336" s="178" t="s">
        <v>947</v>
      </c>
      <c r="B336" s="179" t="str">
        <f>IF( FIND( "-", _xlfn.CONCAT( tbCompanyNames[[#This Row],[Yahoo Symbol]], "-" ) ) &lt; LEN( tbCompanyNames[[#This Row],[Yahoo Symbol]] ), LEFT(tbCompanyNames[[#This Row],[Yahoo Symbol]],FIND("-",tbCompanyNames[[#This Row],[Yahoo Symbol]])-1), tbCompanyNames[[#This Row],[Yahoo Symbol]] )</f>
        <v>VGRO.TO</v>
      </c>
      <c r="C336" s="173" t="s">
        <v>820</v>
      </c>
      <c r="D336" s="174" t="s">
        <v>911</v>
      </c>
    </row>
    <row r="337" spans="1:4" ht="30" customHeight="1" x14ac:dyDescent="0.25">
      <c r="A337" s="173" t="s">
        <v>821</v>
      </c>
      <c r="B337" s="174" t="str">
        <f>IF( FIND( "-", _xlfn.CONCAT( tbCompanyNames[[#This Row],[Yahoo Symbol]], "-" ) ) &lt; LEN( tbCompanyNames[[#This Row],[Yahoo Symbol]] ), LEFT(tbCompanyNames[[#This Row],[Yahoo Symbol]],FIND("-",tbCompanyNames[[#This Row],[Yahoo Symbol]])-1), tbCompanyNames[[#This Row],[Yahoo Symbol]] )</f>
        <v>VHI</v>
      </c>
      <c r="C337" s="173" t="s">
        <v>822</v>
      </c>
      <c r="D337" s="174" t="s">
        <v>911</v>
      </c>
    </row>
    <row r="338" spans="1:4" ht="30" customHeight="1" x14ac:dyDescent="0.25">
      <c r="A338" s="173" t="s">
        <v>823</v>
      </c>
      <c r="B338" s="174" t="str">
        <f>IF( FIND( "-", _xlfn.CONCAT( tbCompanyNames[[#This Row],[Yahoo Symbol]], "-" ) ) &lt; LEN( tbCompanyNames[[#This Row],[Yahoo Symbol]] ), LEFT(tbCompanyNames[[#This Row],[Yahoo Symbol]],FIND("-",tbCompanyNames[[#This Row],[Yahoo Symbol]])-1), tbCompanyNames[[#This Row],[Yahoo Symbol]] )</f>
        <v>VLO</v>
      </c>
      <c r="C338" s="173" t="s">
        <v>824</v>
      </c>
      <c r="D338" s="174" t="s">
        <v>911</v>
      </c>
    </row>
    <row r="339" spans="1:4" ht="30" customHeight="1" x14ac:dyDescent="0.25">
      <c r="A339" s="173" t="s">
        <v>241</v>
      </c>
      <c r="B339" s="174" t="str">
        <f>IF( FIND( "-", _xlfn.CONCAT( tbCompanyNames[[#This Row],[Yahoo Symbol]], "-" ) ) &lt; LEN( tbCompanyNames[[#This Row],[Yahoo Symbol]] ), LEFT(tbCompanyNames[[#This Row],[Yahoo Symbol]],FIND("-",tbCompanyNames[[#This Row],[Yahoo Symbol]])-1), tbCompanyNames[[#This Row],[Yahoo Symbol]] )</f>
        <v>VNQ</v>
      </c>
      <c r="C339" s="173" t="s">
        <v>825</v>
      </c>
      <c r="D339" s="174" t="s">
        <v>911</v>
      </c>
    </row>
    <row r="340" spans="1:4" ht="30" customHeight="1" x14ac:dyDescent="0.25">
      <c r="A340" s="173" t="s">
        <v>225</v>
      </c>
      <c r="B340" s="174" t="str">
        <f>IF( FIND( "-", _xlfn.CONCAT( tbCompanyNames[[#This Row],[Yahoo Symbol]], "-" ) ) &lt; LEN( tbCompanyNames[[#This Row],[Yahoo Symbol]] ), LEFT(tbCompanyNames[[#This Row],[Yahoo Symbol]],FIND("-",tbCompanyNames[[#This Row],[Yahoo Symbol]])-1), tbCompanyNames[[#This Row],[Yahoo Symbol]] )</f>
        <v>VOO</v>
      </c>
      <c r="C340" s="173" t="s">
        <v>818</v>
      </c>
      <c r="D340" s="174" t="s">
        <v>911</v>
      </c>
    </row>
    <row r="341" spans="1:4" ht="30" customHeight="1" x14ac:dyDescent="0.25">
      <c r="A341" s="173" t="s">
        <v>826</v>
      </c>
      <c r="B341" s="174" t="str">
        <f>IF( FIND( "-", _xlfn.CONCAT( tbCompanyNames[[#This Row],[Yahoo Symbol]], "-" ) ) &lt; LEN( tbCompanyNames[[#This Row],[Yahoo Symbol]] ), LEFT(tbCompanyNames[[#This Row],[Yahoo Symbol]],FIND("-",tbCompanyNames[[#This Row],[Yahoo Symbol]])-1), tbCompanyNames[[#This Row],[Yahoo Symbol]] )</f>
        <v>VPG</v>
      </c>
      <c r="C341" s="173" t="s">
        <v>827</v>
      </c>
      <c r="D341" s="174" t="s">
        <v>911</v>
      </c>
    </row>
    <row r="342" spans="1:4" ht="30" customHeight="1" x14ac:dyDescent="0.25">
      <c r="A342" s="173" t="s">
        <v>242</v>
      </c>
      <c r="B342" s="174" t="str">
        <f>IF( FIND( "-", _xlfn.CONCAT( tbCompanyNames[[#This Row],[Yahoo Symbol]], "-" ) ) &lt; LEN( tbCompanyNames[[#This Row],[Yahoo Symbol]] ), LEFT(tbCompanyNames[[#This Row],[Yahoo Symbol]],FIND("-",tbCompanyNames[[#This Row],[Yahoo Symbol]])-1), tbCompanyNames[[#This Row],[Yahoo Symbol]] )</f>
        <v>VRE.TO</v>
      </c>
      <c r="C342" s="173" t="s">
        <v>828</v>
      </c>
      <c r="D342" s="174" t="s">
        <v>911</v>
      </c>
    </row>
    <row r="343" spans="1:4" ht="30" customHeight="1" x14ac:dyDescent="0.25">
      <c r="A343" s="173" t="s">
        <v>829</v>
      </c>
      <c r="B343" s="174" t="str">
        <f>IF( FIND( "-", _xlfn.CONCAT( tbCompanyNames[[#This Row],[Yahoo Symbol]], "-" ) ) &lt; LEN( tbCompanyNames[[#This Row],[Yahoo Symbol]] ), LEFT(tbCompanyNames[[#This Row],[Yahoo Symbol]],FIND("-",tbCompanyNames[[#This Row],[Yahoo Symbol]])-1), tbCompanyNames[[#This Row],[Yahoo Symbol]] )</f>
        <v>VRS</v>
      </c>
      <c r="C343" s="173" t="s">
        <v>830</v>
      </c>
      <c r="D343" s="174" t="s">
        <v>911</v>
      </c>
    </row>
    <row r="344" spans="1:4" ht="30" customHeight="1" x14ac:dyDescent="0.25">
      <c r="A344" s="173" t="s">
        <v>831</v>
      </c>
      <c r="B344" s="174" t="str">
        <f>IF( FIND( "-", _xlfn.CONCAT( tbCompanyNames[[#This Row],[Yahoo Symbol]], "-" ) ) &lt; LEN( tbCompanyNames[[#This Row],[Yahoo Symbol]] ), LEFT(tbCompanyNames[[#This Row],[Yahoo Symbol]],FIND("-",tbCompanyNames[[#This Row],[Yahoo Symbol]])-1), tbCompanyNames[[#This Row],[Yahoo Symbol]] )</f>
        <v>VSEC</v>
      </c>
      <c r="C344" s="173" t="s">
        <v>832</v>
      </c>
      <c r="D344" s="174" t="s">
        <v>911</v>
      </c>
    </row>
    <row r="345" spans="1:4" ht="30" customHeight="1" x14ac:dyDescent="0.25">
      <c r="A345" s="177" t="s">
        <v>939</v>
      </c>
      <c r="B345" s="204" t="str">
        <f>IF( FIND( "-", _xlfn.CONCAT( tbCompanyNames[[#This Row],[Yahoo Symbol]], "-" ) ) &lt; LEN( tbCompanyNames[[#This Row],[Yahoo Symbol]] ), LEFT(tbCompanyNames[[#This Row],[Yahoo Symbol]],FIND("-",tbCompanyNames[[#This Row],[Yahoo Symbol]])-1), tbCompanyNames[[#This Row],[Yahoo Symbol]] )</f>
        <v>VSP.TO</v>
      </c>
      <c r="C345" s="173" t="s">
        <v>833</v>
      </c>
      <c r="D345" s="174" t="s">
        <v>911</v>
      </c>
    </row>
    <row r="346" spans="1:4" ht="30" customHeight="1" x14ac:dyDescent="0.25">
      <c r="A346" s="173" t="s">
        <v>243</v>
      </c>
      <c r="B346" s="174" t="str">
        <f>IF( FIND( "-", _xlfn.CONCAT( tbCompanyNames[[#This Row],[Yahoo Symbol]], "-" ) ) &lt; LEN( tbCompanyNames[[#This Row],[Yahoo Symbol]] ), LEFT(tbCompanyNames[[#This Row],[Yahoo Symbol]],FIND("-",tbCompanyNames[[#This Row],[Yahoo Symbol]])-1), tbCompanyNames[[#This Row],[Yahoo Symbol]] )</f>
        <v>VTI</v>
      </c>
      <c r="C346" s="173" t="s">
        <v>834</v>
      </c>
      <c r="D346" s="174" t="s">
        <v>911</v>
      </c>
    </row>
    <row r="347" spans="1:4" ht="30" customHeight="1" x14ac:dyDescent="0.25">
      <c r="A347" s="173" t="s">
        <v>835</v>
      </c>
      <c r="B347" s="174" t="str">
        <f>IF( FIND( "-", _xlfn.CONCAT( tbCompanyNames[[#This Row],[Yahoo Symbol]], "-" ) ) &lt; LEN( tbCompanyNames[[#This Row],[Yahoo Symbol]] ), LEFT(tbCompanyNames[[#This Row],[Yahoo Symbol]],FIND("-",tbCompanyNames[[#This Row],[Yahoo Symbol]])-1), tbCompanyNames[[#This Row],[Yahoo Symbol]] )</f>
        <v>VVI</v>
      </c>
      <c r="C347" s="173" t="s">
        <v>836</v>
      </c>
      <c r="D347" s="174" t="s">
        <v>911</v>
      </c>
    </row>
    <row r="348" spans="1:4" ht="30" customHeight="1" x14ac:dyDescent="0.25">
      <c r="A348" s="173" t="s">
        <v>266</v>
      </c>
      <c r="B348" s="174" t="str">
        <f>IF( FIND( "-", _xlfn.CONCAT( tbCompanyNames[[#This Row],[Yahoo Symbol]], "-" ) ) &lt; LEN( tbCompanyNames[[#This Row],[Yahoo Symbol]] ), LEFT(tbCompanyNames[[#This Row],[Yahoo Symbol]],FIND("-",tbCompanyNames[[#This Row],[Yahoo Symbol]])-1), tbCompanyNames[[#This Row],[Yahoo Symbol]] )</f>
        <v>VWO</v>
      </c>
      <c r="C348" s="173" t="s">
        <v>837</v>
      </c>
      <c r="D348" s="174" t="s">
        <v>911</v>
      </c>
    </row>
    <row r="349" spans="1:4" ht="30" customHeight="1" x14ac:dyDescent="0.25">
      <c r="A349" s="173" t="s">
        <v>838</v>
      </c>
      <c r="B349" s="174" t="str">
        <f>IF( FIND( "-", _xlfn.CONCAT( tbCompanyNames[[#This Row],[Yahoo Symbol]], "-" ) ) &lt; LEN( tbCompanyNames[[#This Row],[Yahoo Symbol]] ), LEFT(tbCompanyNames[[#This Row],[Yahoo Symbol]],FIND("-",tbCompanyNames[[#This Row],[Yahoo Symbol]])-1), tbCompanyNames[[#This Row],[Yahoo Symbol]] )</f>
        <v>WBK</v>
      </c>
      <c r="C349" s="173" t="s">
        <v>839</v>
      </c>
      <c r="D349" s="174" t="s">
        <v>911</v>
      </c>
    </row>
    <row r="350" spans="1:4" ht="30" customHeight="1" x14ac:dyDescent="0.25">
      <c r="A350" s="173" t="s">
        <v>840</v>
      </c>
      <c r="B350" s="174" t="str">
        <f>IF( FIND( "-", _xlfn.CONCAT( tbCompanyNames[[#This Row],[Yahoo Symbol]], "-" ) ) &lt; LEN( tbCompanyNames[[#This Row],[Yahoo Symbol]] ), LEFT(tbCompanyNames[[#This Row],[Yahoo Symbol]],FIND("-",tbCompanyNames[[#This Row],[Yahoo Symbol]])-1), tbCompanyNames[[#This Row],[Yahoo Symbol]] )</f>
        <v>WELL</v>
      </c>
      <c r="C350" s="173" t="s">
        <v>841</v>
      </c>
      <c r="D350" s="174" t="s">
        <v>911</v>
      </c>
    </row>
    <row r="351" spans="1:4" ht="30" customHeight="1" x14ac:dyDescent="0.25">
      <c r="A351" s="173" t="s">
        <v>842</v>
      </c>
      <c r="B351" s="174" t="str">
        <f>IF( FIND( "-", _xlfn.CONCAT( tbCompanyNames[[#This Row],[Yahoo Symbol]], "-" ) ) &lt; LEN( tbCompanyNames[[#This Row],[Yahoo Symbol]] ), LEFT(tbCompanyNames[[#This Row],[Yahoo Symbol]],FIND("-",tbCompanyNames[[#This Row],[Yahoo Symbol]])-1), tbCompanyNames[[#This Row],[Yahoo Symbol]] )</f>
        <v>WFC</v>
      </c>
      <c r="C351" s="173" t="s">
        <v>843</v>
      </c>
      <c r="D351" s="174" t="s">
        <v>911</v>
      </c>
    </row>
    <row r="352" spans="1:4" ht="30" customHeight="1" x14ac:dyDescent="0.25">
      <c r="A352" s="173" t="s">
        <v>844</v>
      </c>
      <c r="B352" s="174" t="str">
        <f>IF( FIND( "-", _xlfn.CONCAT( tbCompanyNames[[#This Row],[Yahoo Symbol]], "-" ) ) &lt; LEN( tbCompanyNames[[#This Row],[Yahoo Symbol]] ), LEFT(tbCompanyNames[[#This Row],[Yahoo Symbol]],FIND("-",tbCompanyNames[[#This Row],[Yahoo Symbol]])-1), tbCompanyNames[[#This Row],[Yahoo Symbol]] )</f>
        <v>WGO</v>
      </c>
      <c r="C352" s="173" t="s">
        <v>845</v>
      </c>
      <c r="D352" s="174" t="s">
        <v>911</v>
      </c>
    </row>
    <row r="353" spans="1:4" ht="30" customHeight="1" x14ac:dyDescent="0.25">
      <c r="A353" s="173" t="s">
        <v>846</v>
      </c>
      <c r="B353" s="174" t="str">
        <f>IF( FIND( "-", _xlfn.CONCAT( tbCompanyNames[[#This Row],[Yahoo Symbol]], "-" ) ) &lt; LEN( tbCompanyNames[[#This Row],[Yahoo Symbol]] ), LEFT(tbCompanyNames[[#This Row],[Yahoo Symbol]],FIND("-",tbCompanyNames[[#This Row],[Yahoo Symbol]])-1), tbCompanyNames[[#This Row],[Yahoo Symbol]] )</f>
        <v>WLK</v>
      </c>
      <c r="C353" s="173" t="s">
        <v>847</v>
      </c>
      <c r="D353" s="174" t="s">
        <v>911</v>
      </c>
    </row>
    <row r="354" spans="1:4" ht="30" customHeight="1" x14ac:dyDescent="0.25">
      <c r="A354" s="173" t="s">
        <v>848</v>
      </c>
      <c r="B354" s="174" t="str">
        <f>IF( FIND( "-", _xlfn.CONCAT( tbCompanyNames[[#This Row],[Yahoo Symbol]], "-" ) ) &lt; LEN( tbCompanyNames[[#This Row],[Yahoo Symbol]] ), LEFT(tbCompanyNames[[#This Row],[Yahoo Symbol]],FIND("-",tbCompanyNames[[#This Row],[Yahoo Symbol]])-1), tbCompanyNames[[#This Row],[Yahoo Symbol]] )</f>
        <v>WNC</v>
      </c>
      <c r="C354" s="173" t="s">
        <v>849</v>
      </c>
      <c r="D354" s="174" t="s">
        <v>911</v>
      </c>
    </row>
    <row r="355" spans="1:4" ht="30" customHeight="1" x14ac:dyDescent="0.25">
      <c r="A355" s="173" t="s">
        <v>850</v>
      </c>
      <c r="B355" s="174" t="str">
        <f>IF( FIND( "-", _xlfn.CONCAT( tbCompanyNames[[#This Row],[Yahoo Symbol]], "-" ) ) &lt; LEN( tbCompanyNames[[#This Row],[Yahoo Symbol]] ), LEFT(tbCompanyNames[[#This Row],[Yahoo Symbol]],FIND("-",tbCompanyNames[[#This Row],[Yahoo Symbol]])-1), tbCompanyNames[[#This Row],[Yahoo Symbol]] )</f>
        <v>WOW</v>
      </c>
      <c r="C355" s="173" t="s">
        <v>851</v>
      </c>
      <c r="D355" s="174" t="s">
        <v>911</v>
      </c>
    </row>
    <row r="356" spans="1:4" ht="30" customHeight="1" x14ac:dyDescent="0.25">
      <c r="A356" s="173" t="s">
        <v>852</v>
      </c>
      <c r="B356" s="174" t="str">
        <f>IF( FIND( "-", _xlfn.CONCAT( tbCompanyNames[[#This Row],[Yahoo Symbol]], "-" ) ) &lt; LEN( tbCompanyNames[[#This Row],[Yahoo Symbol]] ), LEFT(tbCompanyNames[[#This Row],[Yahoo Symbol]],FIND("-",tbCompanyNames[[#This Row],[Yahoo Symbol]])-1), tbCompanyNames[[#This Row],[Yahoo Symbol]] )</f>
        <v>WTI</v>
      </c>
      <c r="C356" s="173" t="s">
        <v>853</v>
      </c>
      <c r="D356" s="174" t="s">
        <v>911</v>
      </c>
    </row>
    <row r="357" spans="1:4" ht="30" customHeight="1" x14ac:dyDescent="0.25">
      <c r="A357" s="173" t="s">
        <v>854</v>
      </c>
      <c r="B357" s="174" t="str">
        <f>IF( FIND( "-", _xlfn.CONCAT( tbCompanyNames[[#This Row],[Yahoo Symbol]], "-" ) ) &lt; LEN( tbCompanyNames[[#This Row],[Yahoo Symbol]] ), LEFT(tbCompanyNames[[#This Row],[Yahoo Symbol]],FIND("-",tbCompanyNames[[#This Row],[Yahoo Symbol]])-1), tbCompanyNames[[#This Row],[Yahoo Symbol]] )</f>
        <v>X</v>
      </c>
      <c r="C357" s="173" t="s">
        <v>855</v>
      </c>
      <c r="D357" s="174" t="s">
        <v>911</v>
      </c>
    </row>
    <row r="358" spans="1:4" ht="30" customHeight="1" x14ac:dyDescent="0.25">
      <c r="A358" s="177" t="s">
        <v>940</v>
      </c>
      <c r="B358" s="204" t="str">
        <f>IF( FIND( "-", _xlfn.CONCAT( tbCompanyNames[[#This Row],[Yahoo Symbol]], "-" ) ) &lt; LEN( tbCompanyNames[[#This Row],[Yahoo Symbol]] ), LEFT(tbCompanyNames[[#This Row],[Yahoo Symbol]],FIND("-",tbCompanyNames[[#This Row],[Yahoo Symbol]])-1), tbCompanyNames[[#This Row],[Yahoo Symbol]] )</f>
        <v>XAW.TO</v>
      </c>
      <c r="C358" s="173" t="s">
        <v>856</v>
      </c>
      <c r="D358" s="174" t="s">
        <v>911</v>
      </c>
    </row>
    <row r="359" spans="1:4" ht="30" customHeight="1" x14ac:dyDescent="0.25">
      <c r="A359" s="177" t="s">
        <v>941</v>
      </c>
      <c r="B359" s="204" t="str">
        <f>IF( FIND( "-", _xlfn.CONCAT( tbCompanyNames[[#This Row],[Yahoo Symbol]], "-" ) ) &lt; LEN( tbCompanyNames[[#This Row],[Yahoo Symbol]] ), LEFT(tbCompanyNames[[#This Row],[Yahoo Symbol]],FIND("-",tbCompanyNames[[#This Row],[Yahoo Symbol]])-1), tbCompanyNames[[#This Row],[Yahoo Symbol]] )</f>
        <v>XEF.TO</v>
      </c>
      <c r="C359" s="173" t="s">
        <v>857</v>
      </c>
      <c r="D359" s="174" t="s">
        <v>911</v>
      </c>
    </row>
    <row r="360" spans="1:4" ht="30" customHeight="1" x14ac:dyDescent="0.25">
      <c r="A360" s="177" t="s">
        <v>942</v>
      </c>
      <c r="B360" s="204" t="str">
        <f>IF( FIND( "-", _xlfn.CONCAT( tbCompanyNames[[#This Row],[Yahoo Symbol]], "-" ) ) &lt; LEN( tbCompanyNames[[#This Row],[Yahoo Symbol]] ), LEFT(tbCompanyNames[[#This Row],[Yahoo Symbol]],FIND("-",tbCompanyNames[[#This Row],[Yahoo Symbol]])-1), tbCompanyNames[[#This Row],[Yahoo Symbol]] )</f>
        <v>XIU.TO</v>
      </c>
      <c r="C360" s="173" t="s">
        <v>858</v>
      </c>
      <c r="D360" s="174" t="s">
        <v>911</v>
      </c>
    </row>
    <row r="361" spans="1:4" ht="30" customHeight="1" x14ac:dyDescent="0.25">
      <c r="A361" s="173" t="s">
        <v>898</v>
      </c>
      <c r="B361" s="174" t="str">
        <f>IF( FIND( "-", _xlfn.CONCAT( tbCompanyNames[[#This Row],[Yahoo Symbol]], "-" ) ) &lt; LEN( tbCompanyNames[[#This Row],[Yahoo Symbol]] ), LEFT(tbCompanyNames[[#This Row],[Yahoo Symbol]],FIND("-",tbCompanyNames[[#This Row],[Yahoo Symbol]])-1), tbCompanyNames[[#This Row],[Yahoo Symbol]] )</f>
        <v>XLM</v>
      </c>
      <c r="C361" s="173" t="s">
        <v>5</v>
      </c>
      <c r="D361" s="174" t="s">
        <v>911</v>
      </c>
    </row>
    <row r="362" spans="1:4" ht="30" customHeight="1" x14ac:dyDescent="0.25">
      <c r="A362" s="173" t="s">
        <v>899</v>
      </c>
      <c r="B362" s="174" t="str">
        <f>IF( FIND( "-", _xlfn.CONCAT( tbCompanyNames[[#This Row],[Yahoo Symbol]], "-" ) ) &lt; LEN( tbCompanyNames[[#This Row],[Yahoo Symbol]] ), LEFT(tbCompanyNames[[#This Row],[Yahoo Symbol]],FIND("-",tbCompanyNames[[#This Row],[Yahoo Symbol]])-1), tbCompanyNames[[#This Row],[Yahoo Symbol]] )</f>
        <v>XMR</v>
      </c>
      <c r="C362" s="173" t="s">
        <v>76</v>
      </c>
      <c r="D362" s="174" t="s">
        <v>911</v>
      </c>
    </row>
    <row r="363" spans="1:4" ht="30" customHeight="1" x14ac:dyDescent="0.25">
      <c r="A363" s="173" t="s">
        <v>859</v>
      </c>
      <c r="B363" s="174" t="str">
        <f>IF( FIND( "-", _xlfn.CONCAT( tbCompanyNames[[#This Row],[Yahoo Symbol]], "-" ) ) &lt; LEN( tbCompanyNames[[#This Row],[Yahoo Symbol]] ), LEFT(tbCompanyNames[[#This Row],[Yahoo Symbol]],FIND("-",tbCompanyNames[[#This Row],[Yahoo Symbol]])-1), tbCompanyNames[[#This Row],[Yahoo Symbol]] )</f>
        <v>XNET</v>
      </c>
      <c r="C363" s="173" t="s">
        <v>860</v>
      </c>
      <c r="D363" s="174" t="s">
        <v>911</v>
      </c>
    </row>
    <row r="364" spans="1:4" ht="30" customHeight="1" x14ac:dyDescent="0.25">
      <c r="A364" s="173" t="s">
        <v>861</v>
      </c>
      <c r="B364" s="174" t="str">
        <f>IF( FIND( "-", _xlfn.CONCAT( tbCompanyNames[[#This Row],[Yahoo Symbol]], "-" ) ) &lt; LEN( tbCompanyNames[[#This Row],[Yahoo Symbol]] ), LEFT(tbCompanyNames[[#This Row],[Yahoo Symbol]],FIND("-",tbCompanyNames[[#This Row],[Yahoo Symbol]])-1), tbCompanyNames[[#This Row],[Yahoo Symbol]] )</f>
        <v>XOM</v>
      </c>
      <c r="C364" s="173" t="s">
        <v>862</v>
      </c>
      <c r="D364" s="174" t="s">
        <v>911</v>
      </c>
    </row>
    <row r="365" spans="1:4" ht="30" customHeight="1" x14ac:dyDescent="0.25">
      <c r="A365" s="173" t="s">
        <v>863</v>
      </c>
      <c r="B365" s="174" t="str">
        <f>IF( FIND( "-", _xlfn.CONCAT( tbCompanyNames[[#This Row],[Yahoo Symbol]], "-" ) ) &lt; LEN( tbCompanyNames[[#This Row],[Yahoo Symbol]] ), LEFT(tbCompanyNames[[#This Row],[Yahoo Symbol]],FIND("-",tbCompanyNames[[#This Row],[Yahoo Symbol]])-1), tbCompanyNames[[#This Row],[Yahoo Symbol]] )</f>
        <v>XPO</v>
      </c>
      <c r="C365" s="173" t="s">
        <v>864</v>
      </c>
      <c r="D365" s="174" t="s">
        <v>911</v>
      </c>
    </row>
    <row r="366" spans="1:4" ht="30" customHeight="1" x14ac:dyDescent="0.25">
      <c r="A366" s="173" t="s">
        <v>900</v>
      </c>
      <c r="B366" s="174" t="str">
        <f>IF( FIND( "-", _xlfn.CONCAT( tbCompanyNames[[#This Row],[Yahoo Symbol]], "-" ) ) &lt; LEN( tbCompanyNames[[#This Row],[Yahoo Symbol]] ), LEFT(tbCompanyNames[[#This Row],[Yahoo Symbol]],FIND("-",tbCompanyNames[[#This Row],[Yahoo Symbol]])-1), tbCompanyNames[[#This Row],[Yahoo Symbol]] )</f>
        <v>XRP</v>
      </c>
      <c r="C366" s="173" t="s">
        <v>4</v>
      </c>
      <c r="D366" s="174" t="s">
        <v>911</v>
      </c>
    </row>
    <row r="367" spans="1:4" ht="30" customHeight="1" x14ac:dyDescent="0.25">
      <c r="A367" s="177" t="s">
        <v>244</v>
      </c>
      <c r="B367" s="204" t="str">
        <f>IF( FIND( "-", _xlfn.CONCAT( tbCompanyNames[[#This Row],[Yahoo Symbol]], "-" ) ) &lt; LEN( tbCompanyNames[[#This Row],[Yahoo Symbol]] ), LEFT(tbCompanyNames[[#This Row],[Yahoo Symbol]],FIND("-",tbCompanyNames[[#This Row],[Yahoo Symbol]])-1), tbCompanyNames[[#This Row],[Yahoo Symbol]] )</f>
        <v>XSP.TO</v>
      </c>
      <c r="C367" s="177" t="s">
        <v>943</v>
      </c>
      <c r="D367" s="174" t="s">
        <v>911</v>
      </c>
    </row>
    <row r="368" spans="1:4" ht="30" customHeight="1" x14ac:dyDescent="0.25">
      <c r="A368" s="177" t="s">
        <v>944</v>
      </c>
      <c r="B368" s="204" t="str">
        <f>IF( FIND( "-", _xlfn.CONCAT( tbCompanyNames[[#This Row],[Yahoo Symbol]], "-" ) ) &lt; LEN( tbCompanyNames[[#This Row],[Yahoo Symbol]] ), LEFT(tbCompanyNames[[#This Row],[Yahoo Symbol]],FIND("-",tbCompanyNames[[#This Row],[Yahoo Symbol]])-1), tbCompanyNames[[#This Row],[Yahoo Symbol]] )</f>
        <v>XUS.TO</v>
      </c>
      <c r="C368" s="173" t="s">
        <v>865</v>
      </c>
      <c r="D368" s="174" t="s">
        <v>911</v>
      </c>
    </row>
    <row r="369" spans="1:4" ht="30" customHeight="1" x14ac:dyDescent="0.25">
      <c r="A369" s="173" t="s">
        <v>866</v>
      </c>
      <c r="B369" s="174" t="str">
        <f>IF( FIND( "-", _xlfn.CONCAT( tbCompanyNames[[#This Row],[Yahoo Symbol]], "-" ) ) &lt; LEN( tbCompanyNames[[#This Row],[Yahoo Symbol]] ), LEFT(tbCompanyNames[[#This Row],[Yahoo Symbol]],FIND("-",tbCompanyNames[[#This Row],[Yahoo Symbol]])-1), tbCompanyNames[[#This Row],[Yahoo Symbol]] )</f>
        <v>YUMC</v>
      </c>
      <c r="C369" s="173" t="s">
        <v>867</v>
      </c>
      <c r="D369" s="174" t="s">
        <v>911</v>
      </c>
    </row>
    <row r="370" spans="1:4" ht="30" customHeight="1" x14ac:dyDescent="0.25">
      <c r="A370" s="173" t="s">
        <v>901</v>
      </c>
      <c r="B370" s="174" t="str">
        <f>IF( FIND( "-", _xlfn.CONCAT( tbCompanyNames[[#This Row],[Yahoo Symbol]], "-" ) ) &lt; LEN( tbCompanyNames[[#This Row],[Yahoo Symbol]] ), LEFT(tbCompanyNames[[#This Row],[Yahoo Symbol]],FIND("-",tbCompanyNames[[#This Row],[Yahoo Symbol]])-1), tbCompanyNames[[#This Row],[Yahoo Symbol]] )</f>
        <v>ZIL</v>
      </c>
      <c r="C370" s="173" t="s">
        <v>44</v>
      </c>
      <c r="D370" s="174" t="s">
        <v>911</v>
      </c>
    </row>
    <row r="371" spans="1:4" ht="30" customHeight="1" x14ac:dyDescent="0.25">
      <c r="A371" s="177" t="s">
        <v>933</v>
      </c>
      <c r="B371" s="204" t="str">
        <f>IF( FIND( "-", _xlfn.CONCAT( tbCompanyNames[[#This Row],[Yahoo Symbol]], "-" ) ) &lt; LEN( tbCompanyNames[[#This Row],[Yahoo Symbol]] ), LEFT(tbCompanyNames[[#This Row],[Yahoo Symbol]],FIND("-",tbCompanyNames[[#This Row],[Yahoo Symbol]])-1), tbCompanyNames[[#This Row],[Yahoo Symbol]] )</f>
        <v>ZLB.TO</v>
      </c>
      <c r="C371" s="173" t="s">
        <v>868</v>
      </c>
      <c r="D371" s="174" t="s">
        <v>911</v>
      </c>
    </row>
    <row r="372" spans="1:4" ht="30" customHeight="1" x14ac:dyDescent="0.25">
      <c r="A372" s="173" t="s">
        <v>869</v>
      </c>
      <c r="B372" s="174" t="str">
        <f>IF( FIND( "-", _xlfn.CONCAT( tbCompanyNames[[#This Row],[Yahoo Symbol]], "-" ) ) &lt; LEN( tbCompanyNames[[#This Row],[Yahoo Symbol]] ), LEFT(tbCompanyNames[[#This Row],[Yahoo Symbol]],FIND("-",tbCompanyNames[[#This Row],[Yahoo Symbol]])-1), tbCompanyNames[[#This Row],[Yahoo Symbol]] )</f>
        <v>ZUMZ</v>
      </c>
      <c r="C372" s="173" t="s">
        <v>870</v>
      </c>
      <c r="D372" s="174" t="s">
        <v>911</v>
      </c>
    </row>
    <row r="373" spans="1:4" ht="30" customHeight="1" x14ac:dyDescent="0.25">
      <c r="A373" s="178" t="s">
        <v>948</v>
      </c>
      <c r="B373" s="197"/>
      <c r="C373" s="178"/>
      <c r="D373" s="179">
        <f>SUBTOTAL(103,tbCompanyNames[Quote Avail?])</f>
        <v>371</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AA03-32FE-46CD-92B6-92B3C0C64A04}">
  <dimension ref="B1:D184"/>
  <sheetViews>
    <sheetView showGridLines="0" workbookViewId="0">
      <pane xSplit="1" topLeftCell="B1" activePane="topRight" state="frozen"/>
      <selection pane="topRight" activeCell="B13" sqref="B13"/>
    </sheetView>
  </sheetViews>
  <sheetFormatPr defaultColWidth="9.140625" defaultRowHeight="30" customHeight="1" x14ac:dyDescent="0.25"/>
  <cols>
    <col min="1" max="1" width="1.28515625" style="1" customWidth="1"/>
    <col min="2" max="2" width="9.140625" style="5" customWidth="1"/>
    <col min="3" max="3" width="9.140625" style="5"/>
    <col min="4" max="4" width="15.5703125" style="43" bestFit="1" customWidth="1"/>
    <col min="5" max="16384" width="9.140625" style="1"/>
  </cols>
  <sheetData>
    <row r="1" spans="2:4" ht="7.5" customHeight="1" x14ac:dyDescent="0.25">
      <c r="B1" s="4"/>
    </row>
    <row r="2" spans="2:4" ht="30" customHeight="1" x14ac:dyDescent="0.25">
      <c r="B2" s="41" t="s">
        <v>127</v>
      </c>
      <c r="C2" s="41" t="s">
        <v>128</v>
      </c>
      <c r="D2" s="44" t="s">
        <v>129</v>
      </c>
    </row>
    <row r="3" spans="2:4" ht="30" customHeight="1" x14ac:dyDescent="0.25">
      <c r="B3" s="41" t="s">
        <v>130</v>
      </c>
      <c r="C3" s="41" t="s">
        <v>130</v>
      </c>
      <c r="D3" s="45" t="e">
        <f>_xlfn.XLOOKUP(tbCoins8[[#This Row],[Ticker1]],tbCoins[Symbol],tbCoins[Curr. Price])/_xlfn.XLOOKUP(tbCoins8[[#This Row],[Ticker2]],tbCoins[Symbol],tbCoins[Curr. Price])</f>
        <v>#N/A</v>
      </c>
    </row>
    <row r="4" spans="2:4" ht="30" customHeight="1" x14ac:dyDescent="0.25">
      <c r="B4" s="7" t="s">
        <v>130</v>
      </c>
      <c r="C4" s="7" t="s">
        <v>62</v>
      </c>
      <c r="D4" s="46" t="e">
        <f>_xlfn.XLOOKUP(tbCoins8[[#This Row],[Ticker1]],tbCoins[Symbol],tbCoins[Curr. Price])/_xlfn.XLOOKUP(tbCoins8[[#This Row],[Ticker2]],tbCoins[Symbol],tbCoins[Curr. Price])</f>
        <v>#N/A</v>
      </c>
    </row>
    <row r="5" spans="2:4" ht="30" customHeight="1" x14ac:dyDescent="0.25">
      <c r="B5" s="7" t="s">
        <v>130</v>
      </c>
      <c r="C5" s="7" t="s">
        <v>131</v>
      </c>
      <c r="D5" s="46" t="e">
        <f>_xlfn.XLOOKUP(tbCoins8[[#This Row],[Ticker1]],tbCoins[Symbol],tbCoins[Curr. Price])/_xlfn.XLOOKUP(tbCoins8[[#This Row],[Ticker2]],tbCoins[Symbol],tbCoins[Curr. Price])</f>
        <v>#N/A</v>
      </c>
    </row>
    <row r="6" spans="2:4" ht="30" customHeight="1" x14ac:dyDescent="0.25">
      <c r="B6" s="7" t="s">
        <v>130</v>
      </c>
      <c r="C6" s="7" t="s">
        <v>132</v>
      </c>
      <c r="D6" s="46" t="e">
        <f>_xlfn.XLOOKUP(tbCoins8[[#This Row],[Ticker1]],tbCoins[Symbol],tbCoins[Curr. Price])/_xlfn.XLOOKUP(tbCoins8[[#This Row],[Ticker2]],tbCoins[Symbol],tbCoins[Curr. Price])</f>
        <v>#N/A</v>
      </c>
    </row>
    <row r="7" spans="2:4" ht="30" customHeight="1" x14ac:dyDescent="0.25">
      <c r="B7" s="7" t="s">
        <v>130</v>
      </c>
      <c r="C7" s="7" t="s">
        <v>133</v>
      </c>
      <c r="D7" s="46" t="e">
        <f>_xlfn.XLOOKUP(tbCoins8[[#This Row],[Ticker1]],tbCoins[Symbol],tbCoins[Curr. Price])/_xlfn.XLOOKUP(tbCoins8[[#This Row],[Ticker2]],tbCoins[Symbol],tbCoins[Curr. Price])</f>
        <v>#N/A</v>
      </c>
    </row>
    <row r="8" spans="2:4" ht="30" customHeight="1" x14ac:dyDescent="0.25">
      <c r="B8" s="7" t="s">
        <v>130</v>
      </c>
      <c r="C8" s="7" t="s">
        <v>134</v>
      </c>
      <c r="D8" s="46" t="e">
        <f>_xlfn.XLOOKUP(tbCoins8[[#This Row],[Ticker1]],tbCoins[Symbol],tbCoins[Curr. Price])/_xlfn.XLOOKUP(tbCoins8[[#This Row],[Ticker2]],tbCoins[Symbol],tbCoins[Curr. Price])</f>
        <v>#N/A</v>
      </c>
    </row>
    <row r="9" spans="2:4" ht="30" customHeight="1" x14ac:dyDescent="0.25">
      <c r="B9" s="7" t="s">
        <v>130</v>
      </c>
      <c r="C9" s="7" t="s">
        <v>135</v>
      </c>
      <c r="D9" s="46" t="e">
        <f>_xlfn.XLOOKUP(tbCoins8[[#This Row],[Ticker1]],tbCoins[Symbol],tbCoins[Curr. Price])/_xlfn.XLOOKUP(tbCoins8[[#This Row],[Ticker2]],tbCoins[Symbol],tbCoins[Curr. Price])</f>
        <v>#N/A</v>
      </c>
    </row>
    <row r="10" spans="2:4" ht="30" customHeight="1" x14ac:dyDescent="0.25">
      <c r="B10" s="7" t="s">
        <v>130</v>
      </c>
      <c r="C10" s="7" t="s">
        <v>136</v>
      </c>
      <c r="D10" s="46" t="e">
        <f>_xlfn.XLOOKUP(tbCoins8[[#This Row],[Ticker1]],tbCoins[Symbol],tbCoins[Curr. Price])/_xlfn.XLOOKUP(tbCoins8[[#This Row],[Ticker2]],tbCoins[Symbol],tbCoins[Curr. Price])</f>
        <v>#N/A</v>
      </c>
    </row>
    <row r="11" spans="2:4" ht="30" customHeight="1" x14ac:dyDescent="0.25">
      <c r="B11" s="7" t="s">
        <v>130</v>
      </c>
      <c r="C11" s="7" t="s">
        <v>137</v>
      </c>
      <c r="D11" s="46" t="e">
        <f>_xlfn.XLOOKUP(tbCoins8[[#This Row],[Ticker1]],tbCoins[Symbol],tbCoins[Curr. Price])/_xlfn.XLOOKUP(tbCoins8[[#This Row],[Ticker2]],tbCoins[Symbol],tbCoins[Curr. Price])</f>
        <v>#N/A</v>
      </c>
    </row>
    <row r="12" spans="2:4" ht="30" customHeight="1" x14ac:dyDescent="0.25">
      <c r="B12" s="7" t="s">
        <v>130</v>
      </c>
      <c r="C12" s="7" t="s">
        <v>138</v>
      </c>
      <c r="D12" s="46" t="e">
        <f>_xlfn.XLOOKUP(tbCoins8[[#This Row],[Ticker1]],tbCoins[Symbol],tbCoins[Curr. Price])/_xlfn.XLOOKUP(tbCoins8[[#This Row],[Ticker2]],tbCoins[Symbol],tbCoins[Curr. Price])</f>
        <v>#N/A</v>
      </c>
    </row>
    <row r="13" spans="2:4" ht="30" customHeight="1" x14ac:dyDescent="0.25">
      <c r="B13" s="7" t="s">
        <v>130</v>
      </c>
      <c r="C13" s="7" t="s">
        <v>140</v>
      </c>
      <c r="D13" s="46" t="e">
        <f>_xlfn.XLOOKUP(tbCoins8[[#This Row],[Ticker1]],tbCoins[Symbol],tbCoins[Curr. Price])/_xlfn.XLOOKUP(tbCoins8[[#This Row],[Ticker2]],tbCoins[Symbol],tbCoins[Curr. Price])</f>
        <v>#N/A</v>
      </c>
    </row>
    <row r="14" spans="2:4" ht="30" customHeight="1" x14ac:dyDescent="0.25">
      <c r="B14" s="7" t="s">
        <v>130</v>
      </c>
      <c r="C14" s="7" t="s">
        <v>141</v>
      </c>
      <c r="D14" s="46" t="e">
        <f>_xlfn.XLOOKUP(tbCoins8[[#This Row],[Ticker1]],tbCoins[Symbol],tbCoins[Curr. Price])/_xlfn.XLOOKUP(tbCoins8[[#This Row],[Ticker2]],tbCoins[Symbol],tbCoins[Curr. Price])</f>
        <v>#N/A</v>
      </c>
    </row>
    <row r="15" spans="2:4" ht="30" customHeight="1" x14ac:dyDescent="0.25">
      <c r="B15" s="7" t="s">
        <v>130</v>
      </c>
      <c r="C15" s="7" t="s">
        <v>139</v>
      </c>
      <c r="D15" s="46" t="e">
        <f>_xlfn.XLOOKUP(tbCoins8[[#This Row],[Ticker1]],tbCoins[Symbol],tbCoins[Curr. Price])/_xlfn.XLOOKUP(tbCoins8[[#This Row],[Ticker2]],tbCoins[Symbol],tbCoins[Curr. Price])</f>
        <v>#N/A</v>
      </c>
    </row>
    <row r="16" spans="2:4" ht="30" customHeight="1" x14ac:dyDescent="0.25">
      <c r="B16" s="40" t="s">
        <v>62</v>
      </c>
      <c r="C16" s="41" t="s">
        <v>130</v>
      </c>
      <c r="D16" s="46" t="e">
        <f>_xlfn.XLOOKUP(tbCoins8[[#This Row],[Ticker1]],tbCoins[Symbol],tbCoins[Curr. Price])/_xlfn.XLOOKUP(tbCoins8[[#This Row],[Ticker2]],tbCoins[Symbol],tbCoins[Curr. Price])</f>
        <v>#N/A</v>
      </c>
    </row>
    <row r="17" spans="2:4" ht="30" customHeight="1" x14ac:dyDescent="0.25">
      <c r="B17" s="40" t="s">
        <v>62</v>
      </c>
      <c r="C17" s="7" t="s">
        <v>62</v>
      </c>
      <c r="D17" s="46" t="e">
        <f>_xlfn.XLOOKUP(tbCoins8[[#This Row],[Ticker1]],tbCoins[Symbol],tbCoins[Curr. Price])/_xlfn.XLOOKUP(tbCoins8[[#This Row],[Ticker2]],tbCoins[Symbol],tbCoins[Curr. Price])</f>
        <v>#N/A</v>
      </c>
    </row>
    <row r="18" spans="2:4" ht="30" customHeight="1" x14ac:dyDescent="0.25">
      <c r="B18" s="40" t="s">
        <v>62</v>
      </c>
      <c r="C18" s="7" t="s">
        <v>131</v>
      </c>
      <c r="D18" s="46" t="e">
        <f>_xlfn.XLOOKUP(tbCoins8[[#This Row],[Ticker1]],tbCoins[Symbol],tbCoins[Curr. Price])/_xlfn.XLOOKUP(tbCoins8[[#This Row],[Ticker2]],tbCoins[Symbol],tbCoins[Curr. Price])</f>
        <v>#N/A</v>
      </c>
    </row>
    <row r="19" spans="2:4" ht="30" customHeight="1" x14ac:dyDescent="0.25">
      <c r="B19" s="40" t="s">
        <v>62</v>
      </c>
      <c r="C19" s="7" t="s">
        <v>132</v>
      </c>
      <c r="D19" s="46" t="e">
        <f>_xlfn.XLOOKUP(tbCoins8[[#This Row],[Ticker1]],tbCoins[Symbol],tbCoins[Curr. Price])/_xlfn.XLOOKUP(tbCoins8[[#This Row],[Ticker2]],tbCoins[Symbol],tbCoins[Curr. Price])</f>
        <v>#N/A</v>
      </c>
    </row>
    <row r="20" spans="2:4" ht="30" customHeight="1" x14ac:dyDescent="0.25">
      <c r="B20" s="40" t="s">
        <v>62</v>
      </c>
      <c r="C20" s="7" t="s">
        <v>133</v>
      </c>
      <c r="D20" s="46" t="e">
        <f>_xlfn.XLOOKUP(tbCoins8[[#This Row],[Ticker1]],tbCoins[Symbol],tbCoins[Curr. Price])/_xlfn.XLOOKUP(tbCoins8[[#This Row],[Ticker2]],tbCoins[Symbol],tbCoins[Curr. Price])</f>
        <v>#N/A</v>
      </c>
    </row>
    <row r="21" spans="2:4" ht="30" customHeight="1" x14ac:dyDescent="0.25">
      <c r="B21" s="40" t="s">
        <v>62</v>
      </c>
      <c r="C21" s="7" t="s">
        <v>134</v>
      </c>
      <c r="D21" s="46" t="e">
        <f>_xlfn.XLOOKUP(tbCoins8[[#This Row],[Ticker1]],tbCoins[Symbol],tbCoins[Curr. Price])/_xlfn.XLOOKUP(tbCoins8[[#This Row],[Ticker2]],tbCoins[Symbol],tbCoins[Curr. Price])</f>
        <v>#N/A</v>
      </c>
    </row>
    <row r="22" spans="2:4" ht="30" customHeight="1" x14ac:dyDescent="0.25">
      <c r="B22" s="40" t="s">
        <v>62</v>
      </c>
      <c r="C22" s="7" t="s">
        <v>135</v>
      </c>
      <c r="D22" s="46" t="e">
        <f>_xlfn.XLOOKUP(tbCoins8[[#This Row],[Ticker1]],tbCoins[Symbol],tbCoins[Curr. Price])/_xlfn.XLOOKUP(tbCoins8[[#This Row],[Ticker2]],tbCoins[Symbol],tbCoins[Curr. Price])</f>
        <v>#N/A</v>
      </c>
    </row>
    <row r="23" spans="2:4" ht="30" customHeight="1" x14ac:dyDescent="0.25">
      <c r="B23" s="40" t="s">
        <v>62</v>
      </c>
      <c r="C23" s="7" t="s">
        <v>136</v>
      </c>
      <c r="D23" s="46" t="e">
        <f>_xlfn.XLOOKUP(tbCoins8[[#This Row],[Ticker1]],tbCoins[Symbol],tbCoins[Curr. Price])/_xlfn.XLOOKUP(tbCoins8[[#This Row],[Ticker2]],tbCoins[Symbol],tbCoins[Curr. Price])</f>
        <v>#N/A</v>
      </c>
    </row>
    <row r="24" spans="2:4" ht="30" customHeight="1" x14ac:dyDescent="0.25">
      <c r="B24" s="40" t="s">
        <v>62</v>
      </c>
      <c r="C24" s="7" t="s">
        <v>137</v>
      </c>
      <c r="D24" s="46" t="e">
        <f>_xlfn.XLOOKUP(tbCoins8[[#This Row],[Ticker1]],tbCoins[Symbol],tbCoins[Curr. Price])/_xlfn.XLOOKUP(tbCoins8[[#This Row],[Ticker2]],tbCoins[Symbol],tbCoins[Curr. Price])</f>
        <v>#N/A</v>
      </c>
    </row>
    <row r="25" spans="2:4" ht="30" customHeight="1" x14ac:dyDescent="0.25">
      <c r="B25" s="40" t="s">
        <v>62</v>
      </c>
      <c r="C25" s="7" t="s">
        <v>138</v>
      </c>
      <c r="D25" s="46" t="e">
        <f>_xlfn.XLOOKUP(tbCoins8[[#This Row],[Ticker1]],tbCoins[Symbol],tbCoins[Curr. Price])/_xlfn.XLOOKUP(tbCoins8[[#This Row],[Ticker2]],tbCoins[Symbol],tbCoins[Curr. Price])</f>
        <v>#N/A</v>
      </c>
    </row>
    <row r="26" spans="2:4" ht="30" customHeight="1" x14ac:dyDescent="0.25">
      <c r="B26" s="40" t="s">
        <v>62</v>
      </c>
      <c r="C26" s="7" t="s">
        <v>140</v>
      </c>
      <c r="D26" s="46" t="e">
        <f>_xlfn.XLOOKUP(tbCoins8[[#This Row],[Ticker1]],tbCoins[Symbol],tbCoins[Curr. Price])/_xlfn.XLOOKUP(tbCoins8[[#This Row],[Ticker2]],tbCoins[Symbol],tbCoins[Curr. Price])</f>
        <v>#N/A</v>
      </c>
    </row>
    <row r="27" spans="2:4" ht="30" customHeight="1" x14ac:dyDescent="0.25">
      <c r="B27" s="40" t="s">
        <v>62</v>
      </c>
      <c r="C27" s="7" t="s">
        <v>141</v>
      </c>
      <c r="D27" s="46" t="e">
        <f>_xlfn.XLOOKUP(tbCoins8[[#This Row],[Ticker1]],tbCoins[Symbol],tbCoins[Curr. Price])/_xlfn.XLOOKUP(tbCoins8[[#This Row],[Ticker2]],tbCoins[Symbol],tbCoins[Curr. Price])</f>
        <v>#N/A</v>
      </c>
    </row>
    <row r="28" spans="2:4" ht="30" customHeight="1" x14ac:dyDescent="0.25">
      <c r="B28" s="40" t="s">
        <v>62</v>
      </c>
      <c r="C28" s="7" t="s">
        <v>139</v>
      </c>
      <c r="D28" s="46" t="e">
        <f>_xlfn.XLOOKUP(tbCoins8[[#This Row],[Ticker1]],tbCoins[Symbol],tbCoins[Curr. Price])/_xlfn.XLOOKUP(tbCoins8[[#This Row],[Ticker2]],tbCoins[Symbol],tbCoins[Curr. Price])</f>
        <v>#N/A</v>
      </c>
    </row>
    <row r="29" spans="2:4" ht="30" customHeight="1" x14ac:dyDescent="0.25">
      <c r="B29" s="42" t="s">
        <v>131</v>
      </c>
      <c r="C29" s="42" t="s">
        <v>130</v>
      </c>
      <c r="D29" s="46" t="e">
        <f>_xlfn.XLOOKUP(tbCoins8[[#This Row],[Ticker1]],tbCoins[Symbol],tbCoins[Curr. Price])/_xlfn.XLOOKUP(tbCoins8[[#This Row],[Ticker2]],tbCoins[Symbol],tbCoins[Curr. Price])</f>
        <v>#N/A</v>
      </c>
    </row>
    <row r="30" spans="2:4" ht="30" customHeight="1" x14ac:dyDescent="0.25">
      <c r="B30" s="42" t="s">
        <v>131</v>
      </c>
      <c r="C30" s="42" t="s">
        <v>62</v>
      </c>
      <c r="D30" s="46" t="e">
        <f>_xlfn.XLOOKUP(tbCoins8[[#This Row],[Ticker1]],tbCoins[Symbol],tbCoins[Curr. Price])/_xlfn.XLOOKUP(tbCoins8[[#This Row],[Ticker2]],tbCoins[Symbol],tbCoins[Curr. Price])</f>
        <v>#N/A</v>
      </c>
    </row>
    <row r="31" spans="2:4" ht="30" customHeight="1" x14ac:dyDescent="0.25">
      <c r="B31" s="42" t="s">
        <v>131</v>
      </c>
      <c r="C31" s="42" t="s">
        <v>131</v>
      </c>
      <c r="D31" s="46" t="e">
        <f>_xlfn.XLOOKUP(tbCoins8[[#This Row],[Ticker1]],tbCoins[Symbol],tbCoins[Curr. Price])/_xlfn.XLOOKUP(tbCoins8[[#This Row],[Ticker2]],tbCoins[Symbol],tbCoins[Curr. Price])</f>
        <v>#N/A</v>
      </c>
    </row>
    <row r="32" spans="2:4" ht="30" customHeight="1" x14ac:dyDescent="0.25">
      <c r="B32" s="42" t="s">
        <v>131</v>
      </c>
      <c r="C32" s="42" t="s">
        <v>132</v>
      </c>
      <c r="D32" s="46" t="e">
        <f>_xlfn.XLOOKUP(tbCoins8[[#This Row],[Ticker1]],tbCoins[Symbol],tbCoins[Curr. Price])/_xlfn.XLOOKUP(tbCoins8[[#This Row],[Ticker2]],tbCoins[Symbol],tbCoins[Curr. Price])</f>
        <v>#N/A</v>
      </c>
    </row>
    <row r="33" spans="2:4" ht="30" customHeight="1" x14ac:dyDescent="0.25">
      <c r="B33" s="42" t="s">
        <v>131</v>
      </c>
      <c r="C33" s="42" t="s">
        <v>133</v>
      </c>
      <c r="D33" s="46" t="e">
        <f>_xlfn.XLOOKUP(tbCoins8[[#This Row],[Ticker1]],tbCoins[Symbol],tbCoins[Curr. Price])/_xlfn.XLOOKUP(tbCoins8[[#This Row],[Ticker2]],tbCoins[Symbol],tbCoins[Curr. Price])</f>
        <v>#N/A</v>
      </c>
    </row>
    <row r="34" spans="2:4" ht="30" customHeight="1" x14ac:dyDescent="0.25">
      <c r="B34" s="42" t="s">
        <v>131</v>
      </c>
      <c r="C34" s="42" t="s">
        <v>134</v>
      </c>
      <c r="D34" s="46" t="e">
        <f>_xlfn.XLOOKUP(tbCoins8[[#This Row],[Ticker1]],tbCoins[Symbol],tbCoins[Curr. Price])/_xlfn.XLOOKUP(tbCoins8[[#This Row],[Ticker2]],tbCoins[Symbol],tbCoins[Curr. Price])</f>
        <v>#N/A</v>
      </c>
    </row>
    <row r="35" spans="2:4" ht="30" customHeight="1" x14ac:dyDescent="0.25">
      <c r="B35" s="42" t="s">
        <v>131</v>
      </c>
      <c r="C35" s="42" t="s">
        <v>135</v>
      </c>
      <c r="D35" s="46" t="e">
        <f>_xlfn.XLOOKUP(tbCoins8[[#This Row],[Ticker1]],tbCoins[Symbol],tbCoins[Curr. Price])/_xlfn.XLOOKUP(tbCoins8[[#This Row],[Ticker2]],tbCoins[Symbol],tbCoins[Curr. Price])</f>
        <v>#N/A</v>
      </c>
    </row>
    <row r="36" spans="2:4" ht="30" customHeight="1" x14ac:dyDescent="0.25">
      <c r="B36" s="42" t="s">
        <v>131</v>
      </c>
      <c r="C36" s="42" t="s">
        <v>136</v>
      </c>
      <c r="D36" s="46" t="e">
        <f>_xlfn.XLOOKUP(tbCoins8[[#This Row],[Ticker1]],tbCoins[Symbol],tbCoins[Curr. Price])/_xlfn.XLOOKUP(tbCoins8[[#This Row],[Ticker2]],tbCoins[Symbol],tbCoins[Curr. Price])</f>
        <v>#N/A</v>
      </c>
    </row>
    <row r="37" spans="2:4" ht="30" customHeight="1" x14ac:dyDescent="0.25">
      <c r="B37" s="42" t="s">
        <v>131</v>
      </c>
      <c r="C37" s="42" t="s">
        <v>137</v>
      </c>
      <c r="D37" s="46" t="e">
        <f>_xlfn.XLOOKUP(tbCoins8[[#This Row],[Ticker1]],tbCoins[Symbol],tbCoins[Curr. Price])/_xlfn.XLOOKUP(tbCoins8[[#This Row],[Ticker2]],tbCoins[Symbol],tbCoins[Curr. Price])</f>
        <v>#N/A</v>
      </c>
    </row>
    <row r="38" spans="2:4" ht="30" customHeight="1" x14ac:dyDescent="0.25">
      <c r="B38" s="42" t="s">
        <v>131</v>
      </c>
      <c r="C38" s="42" t="s">
        <v>138</v>
      </c>
      <c r="D38" s="46" t="e">
        <f>_xlfn.XLOOKUP(tbCoins8[[#This Row],[Ticker1]],tbCoins[Symbol],tbCoins[Curr. Price])/_xlfn.XLOOKUP(tbCoins8[[#This Row],[Ticker2]],tbCoins[Symbol],tbCoins[Curr. Price])</f>
        <v>#N/A</v>
      </c>
    </row>
    <row r="39" spans="2:4" ht="30" customHeight="1" x14ac:dyDescent="0.25">
      <c r="B39" s="42" t="s">
        <v>131</v>
      </c>
      <c r="C39" s="42" t="s">
        <v>140</v>
      </c>
      <c r="D39" s="46" t="e">
        <f>_xlfn.XLOOKUP(tbCoins8[[#This Row],[Ticker1]],tbCoins[Symbol],tbCoins[Curr. Price])/_xlfn.XLOOKUP(tbCoins8[[#This Row],[Ticker2]],tbCoins[Symbol],tbCoins[Curr. Price])</f>
        <v>#N/A</v>
      </c>
    </row>
    <row r="40" spans="2:4" ht="30" customHeight="1" x14ac:dyDescent="0.25">
      <c r="B40" s="42" t="s">
        <v>131</v>
      </c>
      <c r="C40" s="42" t="s">
        <v>141</v>
      </c>
      <c r="D40" s="46" t="e">
        <f>_xlfn.XLOOKUP(tbCoins8[[#This Row],[Ticker1]],tbCoins[Symbol],tbCoins[Curr. Price])/_xlfn.XLOOKUP(tbCoins8[[#This Row],[Ticker2]],tbCoins[Symbol],tbCoins[Curr. Price])</f>
        <v>#N/A</v>
      </c>
    </row>
    <row r="41" spans="2:4" ht="30" customHeight="1" x14ac:dyDescent="0.25">
      <c r="B41" s="42" t="s">
        <v>131</v>
      </c>
      <c r="C41" s="42" t="s">
        <v>139</v>
      </c>
      <c r="D41" s="46" t="e">
        <f>_xlfn.XLOOKUP(tbCoins8[[#This Row],[Ticker1]],tbCoins[Symbol],tbCoins[Curr. Price])/_xlfn.XLOOKUP(tbCoins8[[#This Row],[Ticker2]],tbCoins[Symbol],tbCoins[Curr. Price])</f>
        <v>#N/A</v>
      </c>
    </row>
    <row r="42" spans="2:4" ht="30" customHeight="1" x14ac:dyDescent="0.25">
      <c r="B42" s="42" t="s">
        <v>132</v>
      </c>
      <c r="C42" s="42" t="s">
        <v>130</v>
      </c>
      <c r="D42" s="46" t="e">
        <f>_xlfn.XLOOKUP(tbCoins8[[#This Row],[Ticker1]],tbCoins[Symbol],tbCoins[Curr. Price])/_xlfn.XLOOKUP(tbCoins8[[#This Row],[Ticker2]],tbCoins[Symbol],tbCoins[Curr. Price])</f>
        <v>#N/A</v>
      </c>
    </row>
    <row r="43" spans="2:4" ht="30" customHeight="1" x14ac:dyDescent="0.25">
      <c r="B43" s="42" t="s">
        <v>132</v>
      </c>
      <c r="C43" s="42" t="s">
        <v>62</v>
      </c>
      <c r="D43" s="46" t="e">
        <f>_xlfn.XLOOKUP(tbCoins8[[#This Row],[Ticker1]],tbCoins[Symbol],tbCoins[Curr. Price])/_xlfn.XLOOKUP(tbCoins8[[#This Row],[Ticker2]],tbCoins[Symbol],tbCoins[Curr. Price])</f>
        <v>#N/A</v>
      </c>
    </row>
    <row r="44" spans="2:4" ht="30" customHeight="1" x14ac:dyDescent="0.25">
      <c r="B44" s="42" t="s">
        <v>132</v>
      </c>
      <c r="C44" s="42" t="s">
        <v>131</v>
      </c>
      <c r="D44" s="46" t="e">
        <f>_xlfn.XLOOKUP(tbCoins8[[#This Row],[Ticker1]],tbCoins[Symbol],tbCoins[Curr. Price])/_xlfn.XLOOKUP(tbCoins8[[#This Row],[Ticker2]],tbCoins[Symbol],tbCoins[Curr. Price])</f>
        <v>#N/A</v>
      </c>
    </row>
    <row r="45" spans="2:4" ht="30" customHeight="1" x14ac:dyDescent="0.25">
      <c r="B45" s="42" t="s">
        <v>132</v>
      </c>
      <c r="C45" s="42" t="s">
        <v>132</v>
      </c>
      <c r="D45" s="46" t="e">
        <f>_xlfn.XLOOKUP(tbCoins8[[#This Row],[Ticker1]],tbCoins[Symbol],tbCoins[Curr. Price])/_xlfn.XLOOKUP(tbCoins8[[#This Row],[Ticker2]],tbCoins[Symbol],tbCoins[Curr. Price])</f>
        <v>#N/A</v>
      </c>
    </row>
    <row r="46" spans="2:4" ht="30" customHeight="1" x14ac:dyDescent="0.25">
      <c r="B46" s="42" t="s">
        <v>132</v>
      </c>
      <c r="C46" s="42" t="s">
        <v>133</v>
      </c>
      <c r="D46" s="46" t="e">
        <f>_xlfn.XLOOKUP(tbCoins8[[#This Row],[Ticker1]],tbCoins[Symbol],tbCoins[Curr. Price])/_xlfn.XLOOKUP(tbCoins8[[#This Row],[Ticker2]],tbCoins[Symbol],tbCoins[Curr. Price])</f>
        <v>#N/A</v>
      </c>
    </row>
    <row r="47" spans="2:4" ht="30" customHeight="1" x14ac:dyDescent="0.25">
      <c r="B47" s="42" t="s">
        <v>132</v>
      </c>
      <c r="C47" s="42" t="s">
        <v>134</v>
      </c>
      <c r="D47" s="46" t="e">
        <f>_xlfn.XLOOKUP(tbCoins8[[#This Row],[Ticker1]],tbCoins[Symbol],tbCoins[Curr. Price])/_xlfn.XLOOKUP(tbCoins8[[#This Row],[Ticker2]],tbCoins[Symbol],tbCoins[Curr. Price])</f>
        <v>#N/A</v>
      </c>
    </row>
    <row r="48" spans="2:4" ht="30" customHeight="1" x14ac:dyDescent="0.25">
      <c r="B48" s="42" t="s">
        <v>132</v>
      </c>
      <c r="C48" s="42" t="s">
        <v>135</v>
      </c>
      <c r="D48" s="46" t="e">
        <f>_xlfn.XLOOKUP(tbCoins8[[#This Row],[Ticker1]],tbCoins[Symbol],tbCoins[Curr. Price])/_xlfn.XLOOKUP(tbCoins8[[#This Row],[Ticker2]],tbCoins[Symbol],tbCoins[Curr. Price])</f>
        <v>#N/A</v>
      </c>
    </row>
    <row r="49" spans="2:4" ht="30" customHeight="1" x14ac:dyDescent="0.25">
      <c r="B49" s="42" t="s">
        <v>132</v>
      </c>
      <c r="C49" s="42" t="s">
        <v>136</v>
      </c>
      <c r="D49" s="46" t="e">
        <f>_xlfn.XLOOKUP(tbCoins8[[#This Row],[Ticker1]],tbCoins[Symbol],tbCoins[Curr. Price])/_xlfn.XLOOKUP(tbCoins8[[#This Row],[Ticker2]],tbCoins[Symbol],tbCoins[Curr. Price])</f>
        <v>#N/A</v>
      </c>
    </row>
    <row r="50" spans="2:4" ht="30" customHeight="1" x14ac:dyDescent="0.25">
      <c r="B50" s="42" t="s">
        <v>132</v>
      </c>
      <c r="C50" s="42" t="s">
        <v>137</v>
      </c>
      <c r="D50" s="46" t="e">
        <f>_xlfn.XLOOKUP(tbCoins8[[#This Row],[Ticker1]],tbCoins[Symbol],tbCoins[Curr. Price])/_xlfn.XLOOKUP(tbCoins8[[#This Row],[Ticker2]],tbCoins[Symbol],tbCoins[Curr. Price])</f>
        <v>#N/A</v>
      </c>
    </row>
    <row r="51" spans="2:4" ht="30" customHeight="1" x14ac:dyDescent="0.25">
      <c r="B51" s="42" t="s">
        <v>132</v>
      </c>
      <c r="C51" s="42" t="s">
        <v>138</v>
      </c>
      <c r="D51" s="46" t="e">
        <f>_xlfn.XLOOKUP(tbCoins8[[#This Row],[Ticker1]],tbCoins[Symbol],tbCoins[Curr. Price])/_xlfn.XLOOKUP(tbCoins8[[#This Row],[Ticker2]],tbCoins[Symbol],tbCoins[Curr. Price])</f>
        <v>#N/A</v>
      </c>
    </row>
    <row r="52" spans="2:4" ht="30" customHeight="1" x14ac:dyDescent="0.25">
      <c r="B52" s="42" t="s">
        <v>132</v>
      </c>
      <c r="C52" s="42" t="s">
        <v>140</v>
      </c>
      <c r="D52" s="46" t="e">
        <f>_xlfn.XLOOKUP(tbCoins8[[#This Row],[Ticker1]],tbCoins[Symbol],tbCoins[Curr. Price])/_xlfn.XLOOKUP(tbCoins8[[#This Row],[Ticker2]],tbCoins[Symbol],tbCoins[Curr. Price])</f>
        <v>#N/A</v>
      </c>
    </row>
    <row r="53" spans="2:4" ht="30" customHeight="1" x14ac:dyDescent="0.25">
      <c r="B53" s="42" t="s">
        <v>132</v>
      </c>
      <c r="C53" s="42" t="s">
        <v>141</v>
      </c>
      <c r="D53" s="46" t="e">
        <f>_xlfn.XLOOKUP(tbCoins8[[#This Row],[Ticker1]],tbCoins[Symbol],tbCoins[Curr. Price])/_xlfn.XLOOKUP(tbCoins8[[#This Row],[Ticker2]],tbCoins[Symbol],tbCoins[Curr. Price])</f>
        <v>#N/A</v>
      </c>
    </row>
    <row r="54" spans="2:4" ht="30" customHeight="1" x14ac:dyDescent="0.25">
      <c r="B54" s="42" t="s">
        <v>132</v>
      </c>
      <c r="C54" s="42" t="s">
        <v>139</v>
      </c>
      <c r="D54" s="46" t="e">
        <f>_xlfn.XLOOKUP(tbCoins8[[#This Row],[Ticker1]],tbCoins[Symbol],tbCoins[Curr. Price])/_xlfn.XLOOKUP(tbCoins8[[#This Row],[Ticker2]],tbCoins[Symbol],tbCoins[Curr. Price])</f>
        <v>#N/A</v>
      </c>
    </row>
    <row r="55" spans="2:4" ht="30" customHeight="1" x14ac:dyDescent="0.25">
      <c r="B55" s="42" t="s">
        <v>133</v>
      </c>
      <c r="C55" s="42" t="s">
        <v>130</v>
      </c>
      <c r="D55" s="46" t="e">
        <f>_xlfn.XLOOKUP(tbCoins8[[#This Row],[Ticker1]],tbCoins[Symbol],tbCoins[Curr. Price])/_xlfn.XLOOKUP(tbCoins8[[#This Row],[Ticker2]],tbCoins[Symbol],tbCoins[Curr. Price])</f>
        <v>#N/A</v>
      </c>
    </row>
    <row r="56" spans="2:4" ht="30" customHeight="1" x14ac:dyDescent="0.25">
      <c r="B56" s="42" t="s">
        <v>133</v>
      </c>
      <c r="C56" s="42" t="s">
        <v>62</v>
      </c>
      <c r="D56" s="46" t="e">
        <f>_xlfn.XLOOKUP(tbCoins8[[#This Row],[Ticker1]],tbCoins[Symbol],tbCoins[Curr. Price])/_xlfn.XLOOKUP(tbCoins8[[#This Row],[Ticker2]],tbCoins[Symbol],tbCoins[Curr. Price])</f>
        <v>#N/A</v>
      </c>
    </row>
    <row r="57" spans="2:4" ht="30" customHeight="1" x14ac:dyDescent="0.25">
      <c r="B57" s="42" t="s">
        <v>133</v>
      </c>
      <c r="C57" s="42" t="s">
        <v>131</v>
      </c>
      <c r="D57" s="46" t="e">
        <f>_xlfn.XLOOKUP(tbCoins8[[#This Row],[Ticker1]],tbCoins[Symbol],tbCoins[Curr. Price])/_xlfn.XLOOKUP(tbCoins8[[#This Row],[Ticker2]],tbCoins[Symbol],tbCoins[Curr. Price])</f>
        <v>#N/A</v>
      </c>
    </row>
    <row r="58" spans="2:4" ht="30" customHeight="1" x14ac:dyDescent="0.25">
      <c r="B58" s="42" t="s">
        <v>133</v>
      </c>
      <c r="C58" s="42" t="s">
        <v>132</v>
      </c>
      <c r="D58" s="46" t="e">
        <f>_xlfn.XLOOKUP(tbCoins8[[#This Row],[Ticker1]],tbCoins[Symbol],tbCoins[Curr. Price])/_xlfn.XLOOKUP(tbCoins8[[#This Row],[Ticker2]],tbCoins[Symbol],tbCoins[Curr. Price])</f>
        <v>#N/A</v>
      </c>
    </row>
    <row r="59" spans="2:4" ht="30" customHeight="1" x14ac:dyDescent="0.25">
      <c r="B59" s="42" t="s">
        <v>133</v>
      </c>
      <c r="C59" s="42" t="s">
        <v>133</v>
      </c>
      <c r="D59" s="46" t="e">
        <f>_xlfn.XLOOKUP(tbCoins8[[#This Row],[Ticker1]],tbCoins[Symbol],tbCoins[Curr. Price])/_xlfn.XLOOKUP(tbCoins8[[#This Row],[Ticker2]],tbCoins[Symbol],tbCoins[Curr. Price])</f>
        <v>#N/A</v>
      </c>
    </row>
    <row r="60" spans="2:4" ht="30" customHeight="1" x14ac:dyDescent="0.25">
      <c r="B60" s="42" t="s">
        <v>133</v>
      </c>
      <c r="C60" s="42" t="s">
        <v>134</v>
      </c>
      <c r="D60" s="46" t="e">
        <f>_xlfn.XLOOKUP(tbCoins8[[#This Row],[Ticker1]],tbCoins[Symbol],tbCoins[Curr. Price])/_xlfn.XLOOKUP(tbCoins8[[#This Row],[Ticker2]],tbCoins[Symbol],tbCoins[Curr. Price])</f>
        <v>#N/A</v>
      </c>
    </row>
    <row r="61" spans="2:4" ht="30" customHeight="1" x14ac:dyDescent="0.25">
      <c r="B61" s="42" t="s">
        <v>133</v>
      </c>
      <c r="C61" s="42" t="s">
        <v>135</v>
      </c>
      <c r="D61" s="46" t="e">
        <f>_xlfn.XLOOKUP(tbCoins8[[#This Row],[Ticker1]],tbCoins[Symbol],tbCoins[Curr. Price])/_xlfn.XLOOKUP(tbCoins8[[#This Row],[Ticker2]],tbCoins[Symbol],tbCoins[Curr. Price])</f>
        <v>#N/A</v>
      </c>
    </row>
    <row r="62" spans="2:4" ht="30" customHeight="1" x14ac:dyDescent="0.25">
      <c r="B62" s="42" t="s">
        <v>133</v>
      </c>
      <c r="C62" s="42" t="s">
        <v>136</v>
      </c>
      <c r="D62" s="46" t="e">
        <f>_xlfn.XLOOKUP(tbCoins8[[#This Row],[Ticker1]],tbCoins[Symbol],tbCoins[Curr. Price])/_xlfn.XLOOKUP(tbCoins8[[#This Row],[Ticker2]],tbCoins[Symbol],tbCoins[Curr. Price])</f>
        <v>#N/A</v>
      </c>
    </row>
    <row r="63" spans="2:4" ht="30" customHeight="1" x14ac:dyDescent="0.25">
      <c r="B63" s="42" t="s">
        <v>133</v>
      </c>
      <c r="C63" s="42" t="s">
        <v>137</v>
      </c>
      <c r="D63" s="46" t="e">
        <f>_xlfn.XLOOKUP(tbCoins8[[#This Row],[Ticker1]],tbCoins[Symbol],tbCoins[Curr. Price])/_xlfn.XLOOKUP(tbCoins8[[#This Row],[Ticker2]],tbCoins[Symbol],tbCoins[Curr. Price])</f>
        <v>#N/A</v>
      </c>
    </row>
    <row r="64" spans="2:4" ht="30" customHeight="1" x14ac:dyDescent="0.25">
      <c r="B64" s="42" t="s">
        <v>133</v>
      </c>
      <c r="C64" s="42" t="s">
        <v>138</v>
      </c>
      <c r="D64" s="46" t="e">
        <f>_xlfn.XLOOKUP(tbCoins8[[#This Row],[Ticker1]],tbCoins[Symbol],tbCoins[Curr. Price])/_xlfn.XLOOKUP(tbCoins8[[#This Row],[Ticker2]],tbCoins[Symbol],tbCoins[Curr. Price])</f>
        <v>#N/A</v>
      </c>
    </row>
    <row r="65" spans="2:4" ht="30" customHeight="1" x14ac:dyDescent="0.25">
      <c r="B65" s="42" t="s">
        <v>133</v>
      </c>
      <c r="C65" s="42" t="s">
        <v>140</v>
      </c>
      <c r="D65" s="46" t="e">
        <f>_xlfn.XLOOKUP(tbCoins8[[#This Row],[Ticker1]],tbCoins[Symbol],tbCoins[Curr. Price])/_xlfn.XLOOKUP(tbCoins8[[#This Row],[Ticker2]],tbCoins[Symbol],tbCoins[Curr. Price])</f>
        <v>#N/A</v>
      </c>
    </row>
    <row r="66" spans="2:4" ht="30" customHeight="1" x14ac:dyDescent="0.25">
      <c r="B66" s="42" t="s">
        <v>133</v>
      </c>
      <c r="C66" s="42" t="s">
        <v>141</v>
      </c>
      <c r="D66" s="46" t="e">
        <f>_xlfn.XLOOKUP(tbCoins8[[#This Row],[Ticker1]],tbCoins[Symbol],tbCoins[Curr. Price])/_xlfn.XLOOKUP(tbCoins8[[#This Row],[Ticker2]],tbCoins[Symbol],tbCoins[Curr. Price])</f>
        <v>#N/A</v>
      </c>
    </row>
    <row r="67" spans="2:4" ht="30" customHeight="1" x14ac:dyDescent="0.25">
      <c r="B67" s="42" t="s">
        <v>133</v>
      </c>
      <c r="C67" s="42" t="s">
        <v>139</v>
      </c>
      <c r="D67" s="46" t="e">
        <f>_xlfn.XLOOKUP(tbCoins8[[#This Row],[Ticker1]],tbCoins[Symbol],tbCoins[Curr. Price])/_xlfn.XLOOKUP(tbCoins8[[#This Row],[Ticker2]],tbCoins[Symbol],tbCoins[Curr. Price])</f>
        <v>#N/A</v>
      </c>
    </row>
    <row r="68" spans="2:4" ht="30" customHeight="1" x14ac:dyDescent="0.25">
      <c r="B68" s="42" t="s">
        <v>134</v>
      </c>
      <c r="C68" s="42" t="s">
        <v>130</v>
      </c>
      <c r="D68" s="46" t="e">
        <f>_xlfn.XLOOKUP(tbCoins8[[#This Row],[Ticker1]],tbCoins[Symbol],tbCoins[Curr. Price])/_xlfn.XLOOKUP(tbCoins8[[#This Row],[Ticker2]],tbCoins[Symbol],tbCoins[Curr. Price])</f>
        <v>#N/A</v>
      </c>
    </row>
    <row r="69" spans="2:4" ht="30" customHeight="1" x14ac:dyDescent="0.25">
      <c r="B69" s="42" t="s">
        <v>134</v>
      </c>
      <c r="C69" s="42" t="s">
        <v>62</v>
      </c>
      <c r="D69" s="46" t="e">
        <f>_xlfn.XLOOKUP(tbCoins8[[#This Row],[Ticker1]],tbCoins[Symbol],tbCoins[Curr. Price])/_xlfn.XLOOKUP(tbCoins8[[#This Row],[Ticker2]],tbCoins[Symbol],tbCoins[Curr. Price])</f>
        <v>#N/A</v>
      </c>
    </row>
    <row r="70" spans="2:4" ht="30" customHeight="1" x14ac:dyDescent="0.25">
      <c r="B70" s="42" t="s">
        <v>134</v>
      </c>
      <c r="C70" s="42" t="s">
        <v>131</v>
      </c>
      <c r="D70" s="46" t="e">
        <f>_xlfn.XLOOKUP(tbCoins8[[#This Row],[Ticker1]],tbCoins[Symbol],tbCoins[Curr. Price])/_xlfn.XLOOKUP(tbCoins8[[#This Row],[Ticker2]],tbCoins[Symbol],tbCoins[Curr. Price])</f>
        <v>#N/A</v>
      </c>
    </row>
    <row r="71" spans="2:4" ht="30" customHeight="1" x14ac:dyDescent="0.25">
      <c r="B71" s="42" t="s">
        <v>134</v>
      </c>
      <c r="C71" s="42" t="s">
        <v>132</v>
      </c>
      <c r="D71" s="46" t="e">
        <f>_xlfn.XLOOKUP(tbCoins8[[#This Row],[Ticker1]],tbCoins[Symbol],tbCoins[Curr. Price])/_xlfn.XLOOKUP(tbCoins8[[#This Row],[Ticker2]],tbCoins[Symbol],tbCoins[Curr. Price])</f>
        <v>#N/A</v>
      </c>
    </row>
    <row r="72" spans="2:4" ht="30" customHeight="1" x14ac:dyDescent="0.25">
      <c r="B72" s="42" t="s">
        <v>134</v>
      </c>
      <c r="C72" s="42" t="s">
        <v>133</v>
      </c>
      <c r="D72" s="46" t="e">
        <f>_xlfn.XLOOKUP(tbCoins8[[#This Row],[Ticker1]],tbCoins[Symbol],tbCoins[Curr. Price])/_xlfn.XLOOKUP(tbCoins8[[#This Row],[Ticker2]],tbCoins[Symbol],tbCoins[Curr. Price])</f>
        <v>#N/A</v>
      </c>
    </row>
    <row r="73" spans="2:4" ht="30" customHeight="1" x14ac:dyDescent="0.25">
      <c r="B73" s="42" t="s">
        <v>134</v>
      </c>
      <c r="C73" s="42" t="s">
        <v>134</v>
      </c>
      <c r="D73" s="46" t="e">
        <f>_xlfn.XLOOKUP(tbCoins8[[#This Row],[Ticker1]],tbCoins[Symbol],tbCoins[Curr. Price])/_xlfn.XLOOKUP(tbCoins8[[#This Row],[Ticker2]],tbCoins[Symbol],tbCoins[Curr. Price])</f>
        <v>#N/A</v>
      </c>
    </row>
    <row r="74" spans="2:4" ht="30" customHeight="1" x14ac:dyDescent="0.25">
      <c r="B74" s="42" t="s">
        <v>134</v>
      </c>
      <c r="C74" s="42" t="s">
        <v>135</v>
      </c>
      <c r="D74" s="46" t="e">
        <f>_xlfn.XLOOKUP(tbCoins8[[#This Row],[Ticker1]],tbCoins[Symbol],tbCoins[Curr. Price])/_xlfn.XLOOKUP(tbCoins8[[#This Row],[Ticker2]],tbCoins[Symbol],tbCoins[Curr. Price])</f>
        <v>#N/A</v>
      </c>
    </row>
    <row r="75" spans="2:4" ht="30" customHeight="1" x14ac:dyDescent="0.25">
      <c r="B75" s="42" t="s">
        <v>134</v>
      </c>
      <c r="C75" s="42" t="s">
        <v>136</v>
      </c>
      <c r="D75" s="46" t="e">
        <f>_xlfn.XLOOKUP(tbCoins8[[#This Row],[Ticker1]],tbCoins[Symbol],tbCoins[Curr. Price])/_xlfn.XLOOKUP(tbCoins8[[#This Row],[Ticker2]],tbCoins[Symbol],tbCoins[Curr. Price])</f>
        <v>#N/A</v>
      </c>
    </row>
    <row r="76" spans="2:4" ht="30" customHeight="1" x14ac:dyDescent="0.25">
      <c r="B76" s="42" t="s">
        <v>134</v>
      </c>
      <c r="C76" s="42" t="s">
        <v>137</v>
      </c>
      <c r="D76" s="46" t="e">
        <f>_xlfn.XLOOKUP(tbCoins8[[#This Row],[Ticker1]],tbCoins[Symbol],tbCoins[Curr. Price])/_xlfn.XLOOKUP(tbCoins8[[#This Row],[Ticker2]],tbCoins[Symbol],tbCoins[Curr. Price])</f>
        <v>#N/A</v>
      </c>
    </row>
    <row r="77" spans="2:4" ht="30" customHeight="1" x14ac:dyDescent="0.25">
      <c r="B77" s="42" t="s">
        <v>134</v>
      </c>
      <c r="C77" s="42" t="s">
        <v>138</v>
      </c>
      <c r="D77" s="46" t="e">
        <f>_xlfn.XLOOKUP(tbCoins8[[#This Row],[Ticker1]],tbCoins[Symbol],tbCoins[Curr. Price])/_xlfn.XLOOKUP(tbCoins8[[#This Row],[Ticker2]],tbCoins[Symbol],tbCoins[Curr. Price])</f>
        <v>#N/A</v>
      </c>
    </row>
    <row r="78" spans="2:4" ht="30" customHeight="1" x14ac:dyDescent="0.25">
      <c r="B78" s="42" t="s">
        <v>134</v>
      </c>
      <c r="C78" s="42" t="s">
        <v>140</v>
      </c>
      <c r="D78" s="46" t="e">
        <f>_xlfn.XLOOKUP(tbCoins8[[#This Row],[Ticker1]],tbCoins[Symbol],tbCoins[Curr. Price])/_xlfn.XLOOKUP(tbCoins8[[#This Row],[Ticker2]],tbCoins[Symbol],tbCoins[Curr. Price])</f>
        <v>#N/A</v>
      </c>
    </row>
    <row r="79" spans="2:4" ht="30" customHeight="1" x14ac:dyDescent="0.25">
      <c r="B79" s="42" t="s">
        <v>134</v>
      </c>
      <c r="C79" s="42" t="s">
        <v>141</v>
      </c>
      <c r="D79" s="46" t="e">
        <f>_xlfn.XLOOKUP(tbCoins8[[#This Row],[Ticker1]],tbCoins[Symbol],tbCoins[Curr. Price])/_xlfn.XLOOKUP(tbCoins8[[#This Row],[Ticker2]],tbCoins[Symbol],tbCoins[Curr. Price])</f>
        <v>#N/A</v>
      </c>
    </row>
    <row r="80" spans="2:4" ht="30" customHeight="1" x14ac:dyDescent="0.25">
      <c r="B80" s="42" t="s">
        <v>134</v>
      </c>
      <c r="C80" s="42" t="s">
        <v>139</v>
      </c>
      <c r="D80" s="46" t="e">
        <f>_xlfn.XLOOKUP(tbCoins8[[#This Row],[Ticker1]],tbCoins[Symbol],tbCoins[Curr. Price])/_xlfn.XLOOKUP(tbCoins8[[#This Row],[Ticker2]],tbCoins[Symbol],tbCoins[Curr. Price])</f>
        <v>#N/A</v>
      </c>
    </row>
    <row r="81" spans="2:4" ht="30" customHeight="1" x14ac:dyDescent="0.25">
      <c r="B81" s="42" t="s">
        <v>135</v>
      </c>
      <c r="C81" s="42" t="s">
        <v>130</v>
      </c>
      <c r="D81" s="46" t="e">
        <f>_xlfn.XLOOKUP(tbCoins8[[#This Row],[Ticker1]],tbCoins[Symbol],tbCoins[Curr. Price])/_xlfn.XLOOKUP(tbCoins8[[#This Row],[Ticker2]],tbCoins[Symbol],tbCoins[Curr. Price])</f>
        <v>#N/A</v>
      </c>
    </row>
    <row r="82" spans="2:4" ht="30" customHeight="1" x14ac:dyDescent="0.25">
      <c r="B82" s="42" t="s">
        <v>135</v>
      </c>
      <c r="C82" s="42" t="s">
        <v>62</v>
      </c>
      <c r="D82" s="46" t="e">
        <f>_xlfn.XLOOKUP(tbCoins8[[#This Row],[Ticker1]],tbCoins[Symbol],tbCoins[Curr. Price])/_xlfn.XLOOKUP(tbCoins8[[#This Row],[Ticker2]],tbCoins[Symbol],tbCoins[Curr. Price])</f>
        <v>#N/A</v>
      </c>
    </row>
    <row r="83" spans="2:4" ht="30" customHeight="1" x14ac:dyDescent="0.25">
      <c r="B83" s="42" t="s">
        <v>135</v>
      </c>
      <c r="C83" s="42" t="s">
        <v>131</v>
      </c>
      <c r="D83" s="46" t="e">
        <f>_xlfn.XLOOKUP(tbCoins8[[#This Row],[Ticker1]],tbCoins[Symbol],tbCoins[Curr. Price])/_xlfn.XLOOKUP(tbCoins8[[#This Row],[Ticker2]],tbCoins[Symbol],tbCoins[Curr. Price])</f>
        <v>#N/A</v>
      </c>
    </row>
    <row r="84" spans="2:4" ht="30" customHeight="1" x14ac:dyDescent="0.25">
      <c r="B84" s="42" t="s">
        <v>135</v>
      </c>
      <c r="C84" s="42" t="s">
        <v>132</v>
      </c>
      <c r="D84" s="46" t="e">
        <f>_xlfn.XLOOKUP(tbCoins8[[#This Row],[Ticker1]],tbCoins[Symbol],tbCoins[Curr. Price])/_xlfn.XLOOKUP(tbCoins8[[#This Row],[Ticker2]],tbCoins[Symbol],tbCoins[Curr. Price])</f>
        <v>#N/A</v>
      </c>
    </row>
    <row r="85" spans="2:4" ht="30" customHeight="1" x14ac:dyDescent="0.25">
      <c r="B85" s="42" t="s">
        <v>135</v>
      </c>
      <c r="C85" s="42" t="s">
        <v>133</v>
      </c>
      <c r="D85" s="46" t="e">
        <f>_xlfn.XLOOKUP(tbCoins8[[#This Row],[Ticker1]],tbCoins[Symbol],tbCoins[Curr. Price])/_xlfn.XLOOKUP(tbCoins8[[#This Row],[Ticker2]],tbCoins[Symbol],tbCoins[Curr. Price])</f>
        <v>#N/A</v>
      </c>
    </row>
    <row r="86" spans="2:4" ht="30" customHeight="1" x14ac:dyDescent="0.25">
      <c r="B86" s="42" t="s">
        <v>135</v>
      </c>
      <c r="C86" s="42" t="s">
        <v>134</v>
      </c>
      <c r="D86" s="46" t="e">
        <f>_xlfn.XLOOKUP(tbCoins8[[#This Row],[Ticker1]],tbCoins[Symbol],tbCoins[Curr. Price])/_xlfn.XLOOKUP(tbCoins8[[#This Row],[Ticker2]],tbCoins[Symbol],tbCoins[Curr. Price])</f>
        <v>#N/A</v>
      </c>
    </row>
    <row r="87" spans="2:4" ht="30" customHeight="1" x14ac:dyDescent="0.25">
      <c r="B87" s="42" t="s">
        <v>135</v>
      </c>
      <c r="C87" s="42" t="s">
        <v>135</v>
      </c>
      <c r="D87" s="46" t="e">
        <f>_xlfn.XLOOKUP(tbCoins8[[#This Row],[Ticker1]],tbCoins[Symbol],tbCoins[Curr. Price])/_xlfn.XLOOKUP(tbCoins8[[#This Row],[Ticker2]],tbCoins[Symbol],tbCoins[Curr. Price])</f>
        <v>#N/A</v>
      </c>
    </row>
    <row r="88" spans="2:4" ht="30" customHeight="1" x14ac:dyDescent="0.25">
      <c r="B88" s="42" t="s">
        <v>135</v>
      </c>
      <c r="C88" s="42" t="s">
        <v>136</v>
      </c>
      <c r="D88" s="46" t="e">
        <f>_xlfn.XLOOKUP(tbCoins8[[#This Row],[Ticker1]],tbCoins[Symbol],tbCoins[Curr. Price])/_xlfn.XLOOKUP(tbCoins8[[#This Row],[Ticker2]],tbCoins[Symbol],tbCoins[Curr. Price])</f>
        <v>#N/A</v>
      </c>
    </row>
    <row r="89" spans="2:4" ht="30" customHeight="1" x14ac:dyDescent="0.25">
      <c r="B89" s="42" t="s">
        <v>135</v>
      </c>
      <c r="C89" s="42" t="s">
        <v>137</v>
      </c>
      <c r="D89" s="46" t="e">
        <f>_xlfn.XLOOKUP(tbCoins8[[#This Row],[Ticker1]],tbCoins[Symbol],tbCoins[Curr. Price])/_xlfn.XLOOKUP(tbCoins8[[#This Row],[Ticker2]],tbCoins[Symbol],tbCoins[Curr. Price])</f>
        <v>#N/A</v>
      </c>
    </row>
    <row r="90" spans="2:4" ht="30" customHeight="1" x14ac:dyDescent="0.25">
      <c r="B90" s="42" t="s">
        <v>135</v>
      </c>
      <c r="C90" s="42" t="s">
        <v>138</v>
      </c>
      <c r="D90" s="46" t="e">
        <f>_xlfn.XLOOKUP(tbCoins8[[#This Row],[Ticker1]],tbCoins[Symbol],tbCoins[Curr. Price])/_xlfn.XLOOKUP(tbCoins8[[#This Row],[Ticker2]],tbCoins[Symbol],tbCoins[Curr. Price])</f>
        <v>#N/A</v>
      </c>
    </row>
    <row r="91" spans="2:4" ht="30" customHeight="1" x14ac:dyDescent="0.25">
      <c r="B91" s="42" t="s">
        <v>135</v>
      </c>
      <c r="C91" s="42" t="s">
        <v>140</v>
      </c>
      <c r="D91" s="46" t="e">
        <f>_xlfn.XLOOKUP(tbCoins8[[#This Row],[Ticker1]],tbCoins[Symbol],tbCoins[Curr. Price])/_xlfn.XLOOKUP(tbCoins8[[#This Row],[Ticker2]],tbCoins[Symbol],tbCoins[Curr. Price])</f>
        <v>#N/A</v>
      </c>
    </row>
    <row r="92" spans="2:4" ht="30" customHeight="1" x14ac:dyDescent="0.25">
      <c r="B92" s="42" t="s">
        <v>135</v>
      </c>
      <c r="C92" s="42" t="s">
        <v>141</v>
      </c>
      <c r="D92" s="46" t="e">
        <f>_xlfn.XLOOKUP(tbCoins8[[#This Row],[Ticker1]],tbCoins[Symbol],tbCoins[Curr. Price])/_xlfn.XLOOKUP(tbCoins8[[#This Row],[Ticker2]],tbCoins[Symbol],tbCoins[Curr. Price])</f>
        <v>#N/A</v>
      </c>
    </row>
    <row r="93" spans="2:4" ht="30" customHeight="1" x14ac:dyDescent="0.25">
      <c r="B93" s="42" t="s">
        <v>135</v>
      </c>
      <c r="C93" s="42" t="s">
        <v>139</v>
      </c>
      <c r="D93" s="46" t="e">
        <f>_xlfn.XLOOKUP(tbCoins8[[#This Row],[Ticker1]],tbCoins[Symbol],tbCoins[Curr. Price])/_xlfn.XLOOKUP(tbCoins8[[#This Row],[Ticker2]],tbCoins[Symbol],tbCoins[Curr. Price])</f>
        <v>#N/A</v>
      </c>
    </row>
    <row r="94" spans="2:4" ht="30" customHeight="1" x14ac:dyDescent="0.25">
      <c r="B94" s="42" t="s">
        <v>136</v>
      </c>
      <c r="C94" s="42" t="s">
        <v>130</v>
      </c>
      <c r="D94" s="46" t="e">
        <f>_xlfn.XLOOKUP(tbCoins8[[#This Row],[Ticker1]],tbCoins[Symbol],tbCoins[Curr. Price])/_xlfn.XLOOKUP(tbCoins8[[#This Row],[Ticker2]],tbCoins[Symbol],tbCoins[Curr. Price])</f>
        <v>#N/A</v>
      </c>
    </row>
    <row r="95" spans="2:4" ht="30" customHeight="1" x14ac:dyDescent="0.25">
      <c r="B95" s="42" t="s">
        <v>136</v>
      </c>
      <c r="C95" s="42" t="s">
        <v>62</v>
      </c>
      <c r="D95" s="46" t="e">
        <f>_xlfn.XLOOKUP(tbCoins8[[#This Row],[Ticker1]],tbCoins[Symbol],tbCoins[Curr. Price])/_xlfn.XLOOKUP(tbCoins8[[#This Row],[Ticker2]],tbCoins[Symbol],tbCoins[Curr. Price])</f>
        <v>#N/A</v>
      </c>
    </row>
    <row r="96" spans="2:4" ht="30" customHeight="1" x14ac:dyDescent="0.25">
      <c r="B96" s="42" t="s">
        <v>136</v>
      </c>
      <c r="C96" s="42" t="s">
        <v>131</v>
      </c>
      <c r="D96" s="46" t="e">
        <f>_xlfn.XLOOKUP(tbCoins8[[#This Row],[Ticker1]],tbCoins[Symbol],tbCoins[Curr. Price])/_xlfn.XLOOKUP(tbCoins8[[#This Row],[Ticker2]],tbCoins[Symbol],tbCoins[Curr. Price])</f>
        <v>#N/A</v>
      </c>
    </row>
    <row r="97" spans="2:4" ht="30" customHeight="1" x14ac:dyDescent="0.25">
      <c r="B97" s="42" t="s">
        <v>136</v>
      </c>
      <c r="C97" s="42" t="s">
        <v>132</v>
      </c>
      <c r="D97" s="46" t="e">
        <f>_xlfn.XLOOKUP(tbCoins8[[#This Row],[Ticker1]],tbCoins[Symbol],tbCoins[Curr. Price])/_xlfn.XLOOKUP(tbCoins8[[#This Row],[Ticker2]],tbCoins[Symbol],tbCoins[Curr. Price])</f>
        <v>#N/A</v>
      </c>
    </row>
    <row r="98" spans="2:4" ht="30" customHeight="1" x14ac:dyDescent="0.25">
      <c r="B98" s="42" t="s">
        <v>136</v>
      </c>
      <c r="C98" s="42" t="s">
        <v>133</v>
      </c>
      <c r="D98" s="46" t="e">
        <f>_xlfn.XLOOKUP(tbCoins8[[#This Row],[Ticker1]],tbCoins[Symbol],tbCoins[Curr. Price])/_xlfn.XLOOKUP(tbCoins8[[#This Row],[Ticker2]],tbCoins[Symbol],tbCoins[Curr. Price])</f>
        <v>#N/A</v>
      </c>
    </row>
    <row r="99" spans="2:4" ht="30" customHeight="1" x14ac:dyDescent="0.25">
      <c r="B99" s="42" t="s">
        <v>136</v>
      </c>
      <c r="C99" s="42" t="s">
        <v>134</v>
      </c>
      <c r="D99" s="46" t="e">
        <f>_xlfn.XLOOKUP(tbCoins8[[#This Row],[Ticker1]],tbCoins[Symbol],tbCoins[Curr. Price])/_xlfn.XLOOKUP(tbCoins8[[#This Row],[Ticker2]],tbCoins[Symbol],tbCoins[Curr. Price])</f>
        <v>#N/A</v>
      </c>
    </row>
    <row r="100" spans="2:4" ht="30" customHeight="1" x14ac:dyDescent="0.25">
      <c r="B100" s="42" t="s">
        <v>136</v>
      </c>
      <c r="C100" s="42" t="s">
        <v>135</v>
      </c>
      <c r="D100" s="46" t="e">
        <f>_xlfn.XLOOKUP(tbCoins8[[#This Row],[Ticker1]],tbCoins[Symbol],tbCoins[Curr. Price])/_xlfn.XLOOKUP(tbCoins8[[#This Row],[Ticker2]],tbCoins[Symbol],tbCoins[Curr. Price])</f>
        <v>#N/A</v>
      </c>
    </row>
    <row r="101" spans="2:4" ht="30" customHeight="1" x14ac:dyDescent="0.25">
      <c r="B101" s="42" t="s">
        <v>136</v>
      </c>
      <c r="C101" s="42" t="s">
        <v>136</v>
      </c>
      <c r="D101" s="46" t="e">
        <f>_xlfn.XLOOKUP(tbCoins8[[#This Row],[Ticker1]],tbCoins[Symbol],tbCoins[Curr. Price])/_xlfn.XLOOKUP(tbCoins8[[#This Row],[Ticker2]],tbCoins[Symbol],tbCoins[Curr. Price])</f>
        <v>#N/A</v>
      </c>
    </row>
    <row r="102" spans="2:4" ht="30" customHeight="1" x14ac:dyDescent="0.25">
      <c r="B102" s="42" t="s">
        <v>136</v>
      </c>
      <c r="C102" s="42" t="s">
        <v>137</v>
      </c>
      <c r="D102" s="46" t="e">
        <f>_xlfn.XLOOKUP(tbCoins8[[#This Row],[Ticker1]],tbCoins[Symbol],tbCoins[Curr. Price])/_xlfn.XLOOKUP(tbCoins8[[#This Row],[Ticker2]],tbCoins[Symbol],tbCoins[Curr. Price])</f>
        <v>#N/A</v>
      </c>
    </row>
    <row r="103" spans="2:4" ht="30" customHeight="1" x14ac:dyDescent="0.25">
      <c r="B103" s="42" t="s">
        <v>136</v>
      </c>
      <c r="C103" s="42" t="s">
        <v>138</v>
      </c>
      <c r="D103" s="46" t="e">
        <f>_xlfn.XLOOKUP(tbCoins8[[#This Row],[Ticker1]],tbCoins[Symbol],tbCoins[Curr. Price])/_xlfn.XLOOKUP(tbCoins8[[#This Row],[Ticker2]],tbCoins[Symbol],tbCoins[Curr. Price])</f>
        <v>#N/A</v>
      </c>
    </row>
    <row r="104" spans="2:4" ht="30" customHeight="1" x14ac:dyDescent="0.25">
      <c r="B104" s="42" t="s">
        <v>136</v>
      </c>
      <c r="C104" s="42" t="s">
        <v>140</v>
      </c>
      <c r="D104" s="46" t="e">
        <f>_xlfn.XLOOKUP(tbCoins8[[#This Row],[Ticker1]],tbCoins[Symbol],tbCoins[Curr. Price])/_xlfn.XLOOKUP(tbCoins8[[#This Row],[Ticker2]],tbCoins[Symbol],tbCoins[Curr. Price])</f>
        <v>#N/A</v>
      </c>
    </row>
    <row r="105" spans="2:4" ht="30" customHeight="1" x14ac:dyDescent="0.25">
      <c r="B105" s="42" t="s">
        <v>136</v>
      </c>
      <c r="C105" s="42" t="s">
        <v>141</v>
      </c>
      <c r="D105" s="46" t="e">
        <f>_xlfn.XLOOKUP(tbCoins8[[#This Row],[Ticker1]],tbCoins[Symbol],tbCoins[Curr. Price])/_xlfn.XLOOKUP(tbCoins8[[#This Row],[Ticker2]],tbCoins[Symbol],tbCoins[Curr. Price])</f>
        <v>#N/A</v>
      </c>
    </row>
    <row r="106" spans="2:4" ht="30" customHeight="1" x14ac:dyDescent="0.25">
      <c r="B106" s="42" t="s">
        <v>136</v>
      </c>
      <c r="C106" s="42" t="s">
        <v>139</v>
      </c>
      <c r="D106" s="46" t="e">
        <f>_xlfn.XLOOKUP(tbCoins8[[#This Row],[Ticker1]],tbCoins[Symbol],tbCoins[Curr. Price])/_xlfn.XLOOKUP(tbCoins8[[#This Row],[Ticker2]],tbCoins[Symbol],tbCoins[Curr. Price])</f>
        <v>#N/A</v>
      </c>
    </row>
    <row r="107" spans="2:4" ht="30" customHeight="1" x14ac:dyDescent="0.25">
      <c r="B107" s="42" t="s">
        <v>137</v>
      </c>
      <c r="C107" s="42" t="s">
        <v>130</v>
      </c>
      <c r="D107" s="46" t="e">
        <f>_xlfn.XLOOKUP(tbCoins8[[#This Row],[Ticker1]],tbCoins[Symbol],tbCoins[Curr. Price])/_xlfn.XLOOKUP(tbCoins8[[#This Row],[Ticker2]],tbCoins[Symbol],tbCoins[Curr. Price])</f>
        <v>#N/A</v>
      </c>
    </row>
    <row r="108" spans="2:4" ht="30" customHeight="1" x14ac:dyDescent="0.25">
      <c r="B108" s="42" t="s">
        <v>137</v>
      </c>
      <c r="C108" s="42" t="s">
        <v>62</v>
      </c>
      <c r="D108" s="46" t="e">
        <f>_xlfn.XLOOKUP(tbCoins8[[#This Row],[Ticker1]],tbCoins[Symbol],tbCoins[Curr. Price])/_xlfn.XLOOKUP(tbCoins8[[#This Row],[Ticker2]],tbCoins[Symbol],tbCoins[Curr. Price])</f>
        <v>#N/A</v>
      </c>
    </row>
    <row r="109" spans="2:4" ht="30" customHeight="1" x14ac:dyDescent="0.25">
      <c r="B109" s="42" t="s">
        <v>137</v>
      </c>
      <c r="C109" s="42" t="s">
        <v>131</v>
      </c>
      <c r="D109" s="46" t="e">
        <f>_xlfn.XLOOKUP(tbCoins8[[#This Row],[Ticker1]],tbCoins[Symbol],tbCoins[Curr. Price])/_xlfn.XLOOKUP(tbCoins8[[#This Row],[Ticker2]],tbCoins[Symbol],tbCoins[Curr. Price])</f>
        <v>#N/A</v>
      </c>
    </row>
    <row r="110" spans="2:4" ht="30" customHeight="1" x14ac:dyDescent="0.25">
      <c r="B110" s="42" t="s">
        <v>137</v>
      </c>
      <c r="C110" s="42" t="s">
        <v>132</v>
      </c>
      <c r="D110" s="46" t="e">
        <f>_xlfn.XLOOKUP(tbCoins8[[#This Row],[Ticker1]],tbCoins[Symbol],tbCoins[Curr. Price])/_xlfn.XLOOKUP(tbCoins8[[#This Row],[Ticker2]],tbCoins[Symbol],tbCoins[Curr. Price])</f>
        <v>#N/A</v>
      </c>
    </row>
    <row r="111" spans="2:4" ht="30" customHeight="1" x14ac:dyDescent="0.25">
      <c r="B111" s="42" t="s">
        <v>137</v>
      </c>
      <c r="C111" s="42" t="s">
        <v>133</v>
      </c>
      <c r="D111" s="46" t="e">
        <f>_xlfn.XLOOKUP(tbCoins8[[#This Row],[Ticker1]],tbCoins[Symbol],tbCoins[Curr. Price])/_xlfn.XLOOKUP(tbCoins8[[#This Row],[Ticker2]],tbCoins[Symbol],tbCoins[Curr. Price])</f>
        <v>#N/A</v>
      </c>
    </row>
    <row r="112" spans="2:4" ht="30" customHeight="1" x14ac:dyDescent="0.25">
      <c r="B112" s="42" t="s">
        <v>137</v>
      </c>
      <c r="C112" s="42" t="s">
        <v>134</v>
      </c>
      <c r="D112" s="46" t="e">
        <f>_xlfn.XLOOKUP(tbCoins8[[#This Row],[Ticker1]],tbCoins[Symbol],tbCoins[Curr. Price])/_xlfn.XLOOKUP(tbCoins8[[#This Row],[Ticker2]],tbCoins[Symbol],tbCoins[Curr. Price])</f>
        <v>#N/A</v>
      </c>
    </row>
    <row r="113" spans="2:4" ht="30" customHeight="1" x14ac:dyDescent="0.25">
      <c r="B113" s="42" t="s">
        <v>137</v>
      </c>
      <c r="C113" s="42" t="s">
        <v>135</v>
      </c>
      <c r="D113" s="46" t="e">
        <f>_xlfn.XLOOKUP(tbCoins8[[#This Row],[Ticker1]],tbCoins[Symbol],tbCoins[Curr. Price])/_xlfn.XLOOKUP(tbCoins8[[#This Row],[Ticker2]],tbCoins[Symbol],tbCoins[Curr. Price])</f>
        <v>#N/A</v>
      </c>
    </row>
    <row r="114" spans="2:4" ht="30" customHeight="1" x14ac:dyDescent="0.25">
      <c r="B114" s="42" t="s">
        <v>137</v>
      </c>
      <c r="C114" s="42" t="s">
        <v>136</v>
      </c>
      <c r="D114" s="46" t="e">
        <f>_xlfn.XLOOKUP(tbCoins8[[#This Row],[Ticker1]],tbCoins[Symbol],tbCoins[Curr. Price])/_xlfn.XLOOKUP(tbCoins8[[#This Row],[Ticker2]],tbCoins[Symbol],tbCoins[Curr. Price])</f>
        <v>#N/A</v>
      </c>
    </row>
    <row r="115" spans="2:4" ht="30" customHeight="1" x14ac:dyDescent="0.25">
      <c r="B115" s="42" t="s">
        <v>137</v>
      </c>
      <c r="C115" s="42" t="s">
        <v>137</v>
      </c>
      <c r="D115" s="46" t="e">
        <f>_xlfn.XLOOKUP(tbCoins8[[#This Row],[Ticker1]],tbCoins[Symbol],tbCoins[Curr. Price])/_xlfn.XLOOKUP(tbCoins8[[#This Row],[Ticker2]],tbCoins[Symbol],tbCoins[Curr. Price])</f>
        <v>#N/A</v>
      </c>
    </row>
    <row r="116" spans="2:4" ht="30" customHeight="1" x14ac:dyDescent="0.25">
      <c r="B116" s="42" t="s">
        <v>137</v>
      </c>
      <c r="C116" s="42" t="s">
        <v>138</v>
      </c>
      <c r="D116" s="46" t="e">
        <f>_xlfn.XLOOKUP(tbCoins8[[#This Row],[Ticker1]],tbCoins[Symbol],tbCoins[Curr. Price])/_xlfn.XLOOKUP(tbCoins8[[#This Row],[Ticker2]],tbCoins[Symbol],tbCoins[Curr. Price])</f>
        <v>#N/A</v>
      </c>
    </row>
    <row r="117" spans="2:4" ht="30" customHeight="1" x14ac:dyDescent="0.25">
      <c r="B117" s="42" t="s">
        <v>137</v>
      </c>
      <c r="C117" s="42" t="s">
        <v>140</v>
      </c>
      <c r="D117" s="46" t="e">
        <f>_xlfn.XLOOKUP(tbCoins8[[#This Row],[Ticker1]],tbCoins[Symbol],tbCoins[Curr. Price])/_xlfn.XLOOKUP(tbCoins8[[#This Row],[Ticker2]],tbCoins[Symbol],tbCoins[Curr. Price])</f>
        <v>#N/A</v>
      </c>
    </row>
    <row r="118" spans="2:4" ht="30" customHeight="1" x14ac:dyDescent="0.25">
      <c r="B118" s="42" t="s">
        <v>137</v>
      </c>
      <c r="C118" s="42" t="s">
        <v>141</v>
      </c>
      <c r="D118" s="46" t="e">
        <f>_xlfn.XLOOKUP(tbCoins8[[#This Row],[Ticker1]],tbCoins[Symbol],tbCoins[Curr. Price])/_xlfn.XLOOKUP(tbCoins8[[#This Row],[Ticker2]],tbCoins[Symbol],tbCoins[Curr. Price])</f>
        <v>#N/A</v>
      </c>
    </row>
    <row r="119" spans="2:4" ht="30" customHeight="1" x14ac:dyDescent="0.25">
      <c r="B119" s="42" t="s">
        <v>137</v>
      </c>
      <c r="C119" s="42" t="s">
        <v>139</v>
      </c>
      <c r="D119" s="46" t="e">
        <f>_xlfn.XLOOKUP(tbCoins8[[#This Row],[Ticker1]],tbCoins[Symbol],tbCoins[Curr. Price])/_xlfn.XLOOKUP(tbCoins8[[#This Row],[Ticker2]],tbCoins[Symbol],tbCoins[Curr. Price])</f>
        <v>#N/A</v>
      </c>
    </row>
    <row r="120" spans="2:4" ht="30" customHeight="1" x14ac:dyDescent="0.25">
      <c r="B120" s="42" t="s">
        <v>138</v>
      </c>
      <c r="C120" s="42" t="s">
        <v>130</v>
      </c>
      <c r="D120" s="46" t="e">
        <f>_xlfn.XLOOKUP(tbCoins8[[#This Row],[Ticker1]],tbCoins[Symbol],tbCoins[Curr. Price])/_xlfn.XLOOKUP(tbCoins8[[#This Row],[Ticker2]],tbCoins[Symbol],tbCoins[Curr. Price])</f>
        <v>#N/A</v>
      </c>
    </row>
    <row r="121" spans="2:4" ht="30" customHeight="1" x14ac:dyDescent="0.25">
      <c r="B121" s="42" t="s">
        <v>138</v>
      </c>
      <c r="C121" s="42" t="s">
        <v>62</v>
      </c>
      <c r="D121" s="46" t="e">
        <f>_xlfn.XLOOKUP(tbCoins8[[#This Row],[Ticker1]],tbCoins[Symbol],tbCoins[Curr. Price])/_xlfn.XLOOKUP(tbCoins8[[#This Row],[Ticker2]],tbCoins[Symbol],tbCoins[Curr. Price])</f>
        <v>#N/A</v>
      </c>
    </row>
    <row r="122" spans="2:4" ht="30" customHeight="1" x14ac:dyDescent="0.25">
      <c r="B122" s="42" t="s">
        <v>138</v>
      </c>
      <c r="C122" s="42" t="s">
        <v>131</v>
      </c>
      <c r="D122" s="46" t="e">
        <f>_xlfn.XLOOKUP(tbCoins8[[#This Row],[Ticker1]],tbCoins[Symbol],tbCoins[Curr. Price])/_xlfn.XLOOKUP(tbCoins8[[#This Row],[Ticker2]],tbCoins[Symbol],tbCoins[Curr. Price])</f>
        <v>#N/A</v>
      </c>
    </row>
    <row r="123" spans="2:4" ht="30" customHeight="1" x14ac:dyDescent="0.25">
      <c r="B123" s="42" t="s">
        <v>138</v>
      </c>
      <c r="C123" s="42" t="s">
        <v>132</v>
      </c>
      <c r="D123" s="46" t="e">
        <f>_xlfn.XLOOKUP(tbCoins8[[#This Row],[Ticker1]],tbCoins[Symbol],tbCoins[Curr. Price])/_xlfn.XLOOKUP(tbCoins8[[#This Row],[Ticker2]],tbCoins[Symbol],tbCoins[Curr. Price])</f>
        <v>#N/A</v>
      </c>
    </row>
    <row r="124" spans="2:4" ht="30" customHeight="1" x14ac:dyDescent="0.25">
      <c r="B124" s="42" t="s">
        <v>138</v>
      </c>
      <c r="C124" s="42" t="s">
        <v>133</v>
      </c>
      <c r="D124" s="46" t="e">
        <f>_xlfn.XLOOKUP(tbCoins8[[#This Row],[Ticker1]],tbCoins[Symbol],tbCoins[Curr. Price])/_xlfn.XLOOKUP(tbCoins8[[#This Row],[Ticker2]],tbCoins[Symbol],tbCoins[Curr. Price])</f>
        <v>#N/A</v>
      </c>
    </row>
    <row r="125" spans="2:4" ht="30" customHeight="1" x14ac:dyDescent="0.25">
      <c r="B125" s="42" t="s">
        <v>138</v>
      </c>
      <c r="C125" s="42" t="s">
        <v>134</v>
      </c>
      <c r="D125" s="46" t="e">
        <f>_xlfn.XLOOKUP(tbCoins8[[#This Row],[Ticker1]],tbCoins[Symbol],tbCoins[Curr. Price])/_xlfn.XLOOKUP(tbCoins8[[#This Row],[Ticker2]],tbCoins[Symbol],tbCoins[Curr. Price])</f>
        <v>#N/A</v>
      </c>
    </row>
    <row r="126" spans="2:4" ht="30" customHeight="1" x14ac:dyDescent="0.25">
      <c r="B126" s="42" t="s">
        <v>138</v>
      </c>
      <c r="C126" s="42" t="s">
        <v>135</v>
      </c>
      <c r="D126" s="46" t="e">
        <f>_xlfn.XLOOKUP(tbCoins8[[#This Row],[Ticker1]],tbCoins[Symbol],tbCoins[Curr. Price])/_xlfn.XLOOKUP(tbCoins8[[#This Row],[Ticker2]],tbCoins[Symbol],tbCoins[Curr. Price])</f>
        <v>#N/A</v>
      </c>
    </row>
    <row r="127" spans="2:4" ht="30" customHeight="1" x14ac:dyDescent="0.25">
      <c r="B127" s="42" t="s">
        <v>138</v>
      </c>
      <c r="C127" s="42" t="s">
        <v>136</v>
      </c>
      <c r="D127" s="46" t="e">
        <f>_xlfn.XLOOKUP(tbCoins8[[#This Row],[Ticker1]],tbCoins[Symbol],tbCoins[Curr. Price])/_xlfn.XLOOKUP(tbCoins8[[#This Row],[Ticker2]],tbCoins[Symbol],tbCoins[Curr. Price])</f>
        <v>#N/A</v>
      </c>
    </row>
    <row r="128" spans="2:4" ht="30" customHeight="1" x14ac:dyDescent="0.25">
      <c r="B128" s="42" t="s">
        <v>138</v>
      </c>
      <c r="C128" s="42" t="s">
        <v>137</v>
      </c>
      <c r="D128" s="46" t="e">
        <f>_xlfn.XLOOKUP(tbCoins8[[#This Row],[Ticker1]],tbCoins[Symbol],tbCoins[Curr. Price])/_xlfn.XLOOKUP(tbCoins8[[#This Row],[Ticker2]],tbCoins[Symbol],tbCoins[Curr. Price])</f>
        <v>#N/A</v>
      </c>
    </row>
    <row r="129" spans="2:4" ht="30" customHeight="1" x14ac:dyDescent="0.25">
      <c r="B129" s="42" t="s">
        <v>138</v>
      </c>
      <c r="C129" s="42" t="s">
        <v>138</v>
      </c>
      <c r="D129" s="46" t="e">
        <f>_xlfn.XLOOKUP(tbCoins8[[#This Row],[Ticker1]],tbCoins[Symbol],tbCoins[Curr. Price])/_xlfn.XLOOKUP(tbCoins8[[#This Row],[Ticker2]],tbCoins[Symbol],tbCoins[Curr. Price])</f>
        <v>#N/A</v>
      </c>
    </row>
    <row r="130" spans="2:4" ht="30" customHeight="1" x14ac:dyDescent="0.25">
      <c r="B130" s="42" t="s">
        <v>138</v>
      </c>
      <c r="C130" s="42" t="s">
        <v>140</v>
      </c>
      <c r="D130" s="46" t="e">
        <f>_xlfn.XLOOKUP(tbCoins8[[#This Row],[Ticker1]],tbCoins[Symbol],tbCoins[Curr. Price])/_xlfn.XLOOKUP(tbCoins8[[#This Row],[Ticker2]],tbCoins[Symbol],tbCoins[Curr. Price])</f>
        <v>#N/A</v>
      </c>
    </row>
    <row r="131" spans="2:4" ht="30" customHeight="1" x14ac:dyDescent="0.25">
      <c r="B131" s="42" t="s">
        <v>138</v>
      </c>
      <c r="C131" s="42" t="s">
        <v>141</v>
      </c>
      <c r="D131" s="46" t="e">
        <f>_xlfn.XLOOKUP(tbCoins8[[#This Row],[Ticker1]],tbCoins[Symbol],tbCoins[Curr. Price])/_xlfn.XLOOKUP(tbCoins8[[#This Row],[Ticker2]],tbCoins[Symbol],tbCoins[Curr. Price])</f>
        <v>#N/A</v>
      </c>
    </row>
    <row r="132" spans="2:4" ht="30" customHeight="1" x14ac:dyDescent="0.25">
      <c r="B132" s="42" t="s">
        <v>138</v>
      </c>
      <c r="C132" s="42" t="s">
        <v>139</v>
      </c>
      <c r="D132" s="46" t="e">
        <f>_xlfn.XLOOKUP(tbCoins8[[#This Row],[Ticker1]],tbCoins[Symbol],tbCoins[Curr. Price])/_xlfn.XLOOKUP(tbCoins8[[#This Row],[Ticker2]],tbCoins[Symbol],tbCoins[Curr. Price])</f>
        <v>#N/A</v>
      </c>
    </row>
    <row r="133" spans="2:4" ht="30" customHeight="1" x14ac:dyDescent="0.25">
      <c r="B133" s="42" t="s">
        <v>140</v>
      </c>
      <c r="C133" s="42" t="s">
        <v>130</v>
      </c>
      <c r="D133" s="46" t="e">
        <f>_xlfn.XLOOKUP(tbCoins8[[#This Row],[Ticker1]],tbCoins[Symbol],tbCoins[Curr. Price])/_xlfn.XLOOKUP(tbCoins8[[#This Row],[Ticker2]],tbCoins[Symbol],tbCoins[Curr. Price])</f>
        <v>#N/A</v>
      </c>
    </row>
    <row r="134" spans="2:4" ht="30" customHeight="1" x14ac:dyDescent="0.25">
      <c r="B134" s="42" t="s">
        <v>140</v>
      </c>
      <c r="C134" s="42" t="s">
        <v>62</v>
      </c>
      <c r="D134" s="46" t="e">
        <f>_xlfn.XLOOKUP(tbCoins8[[#This Row],[Ticker1]],tbCoins[Symbol],tbCoins[Curr. Price])/_xlfn.XLOOKUP(tbCoins8[[#This Row],[Ticker2]],tbCoins[Symbol],tbCoins[Curr. Price])</f>
        <v>#N/A</v>
      </c>
    </row>
    <row r="135" spans="2:4" ht="30" customHeight="1" x14ac:dyDescent="0.25">
      <c r="B135" s="42" t="s">
        <v>140</v>
      </c>
      <c r="C135" s="42" t="s">
        <v>131</v>
      </c>
      <c r="D135" s="46" t="e">
        <f>_xlfn.XLOOKUP(tbCoins8[[#This Row],[Ticker1]],tbCoins[Symbol],tbCoins[Curr. Price])/_xlfn.XLOOKUP(tbCoins8[[#This Row],[Ticker2]],tbCoins[Symbol],tbCoins[Curr. Price])</f>
        <v>#N/A</v>
      </c>
    </row>
    <row r="136" spans="2:4" ht="30" customHeight="1" x14ac:dyDescent="0.25">
      <c r="B136" s="42" t="s">
        <v>140</v>
      </c>
      <c r="C136" s="42" t="s">
        <v>132</v>
      </c>
      <c r="D136" s="46" t="e">
        <f>_xlfn.XLOOKUP(tbCoins8[[#This Row],[Ticker1]],tbCoins[Symbol],tbCoins[Curr. Price])/_xlfn.XLOOKUP(tbCoins8[[#This Row],[Ticker2]],tbCoins[Symbol],tbCoins[Curr. Price])</f>
        <v>#N/A</v>
      </c>
    </row>
    <row r="137" spans="2:4" ht="30" customHeight="1" x14ac:dyDescent="0.25">
      <c r="B137" s="42" t="s">
        <v>140</v>
      </c>
      <c r="C137" s="42" t="s">
        <v>133</v>
      </c>
      <c r="D137" s="46" t="e">
        <f>_xlfn.XLOOKUP(tbCoins8[[#This Row],[Ticker1]],tbCoins[Symbol],tbCoins[Curr. Price])/_xlfn.XLOOKUP(tbCoins8[[#This Row],[Ticker2]],tbCoins[Symbol],tbCoins[Curr. Price])</f>
        <v>#N/A</v>
      </c>
    </row>
    <row r="138" spans="2:4" ht="30" customHeight="1" x14ac:dyDescent="0.25">
      <c r="B138" s="42" t="s">
        <v>140</v>
      </c>
      <c r="C138" s="42" t="s">
        <v>134</v>
      </c>
      <c r="D138" s="46" t="e">
        <f>_xlfn.XLOOKUP(tbCoins8[[#This Row],[Ticker1]],tbCoins[Symbol],tbCoins[Curr. Price])/_xlfn.XLOOKUP(tbCoins8[[#This Row],[Ticker2]],tbCoins[Symbol],tbCoins[Curr. Price])</f>
        <v>#N/A</v>
      </c>
    </row>
    <row r="139" spans="2:4" ht="30" customHeight="1" x14ac:dyDescent="0.25">
      <c r="B139" s="42" t="s">
        <v>140</v>
      </c>
      <c r="C139" s="42" t="s">
        <v>135</v>
      </c>
      <c r="D139" s="46" t="e">
        <f>_xlfn.XLOOKUP(tbCoins8[[#This Row],[Ticker1]],tbCoins[Symbol],tbCoins[Curr. Price])/_xlfn.XLOOKUP(tbCoins8[[#This Row],[Ticker2]],tbCoins[Symbol],tbCoins[Curr. Price])</f>
        <v>#N/A</v>
      </c>
    </row>
    <row r="140" spans="2:4" ht="30" customHeight="1" x14ac:dyDescent="0.25">
      <c r="B140" s="42" t="s">
        <v>140</v>
      </c>
      <c r="C140" s="42" t="s">
        <v>136</v>
      </c>
      <c r="D140" s="46" t="e">
        <f>_xlfn.XLOOKUP(tbCoins8[[#This Row],[Ticker1]],tbCoins[Symbol],tbCoins[Curr. Price])/_xlfn.XLOOKUP(tbCoins8[[#This Row],[Ticker2]],tbCoins[Symbol],tbCoins[Curr. Price])</f>
        <v>#N/A</v>
      </c>
    </row>
    <row r="141" spans="2:4" ht="30" customHeight="1" x14ac:dyDescent="0.25">
      <c r="B141" s="42" t="s">
        <v>140</v>
      </c>
      <c r="C141" s="42" t="s">
        <v>137</v>
      </c>
      <c r="D141" s="46" t="e">
        <f>_xlfn.XLOOKUP(tbCoins8[[#This Row],[Ticker1]],tbCoins[Symbol],tbCoins[Curr. Price])/_xlfn.XLOOKUP(tbCoins8[[#This Row],[Ticker2]],tbCoins[Symbol],tbCoins[Curr. Price])</f>
        <v>#N/A</v>
      </c>
    </row>
    <row r="142" spans="2:4" ht="30" customHeight="1" x14ac:dyDescent="0.25">
      <c r="B142" s="42" t="s">
        <v>140</v>
      </c>
      <c r="C142" s="42" t="s">
        <v>138</v>
      </c>
      <c r="D142" s="46" t="e">
        <f>_xlfn.XLOOKUP(tbCoins8[[#This Row],[Ticker1]],tbCoins[Symbol],tbCoins[Curr. Price])/_xlfn.XLOOKUP(tbCoins8[[#This Row],[Ticker2]],tbCoins[Symbol],tbCoins[Curr. Price])</f>
        <v>#N/A</v>
      </c>
    </row>
    <row r="143" spans="2:4" ht="30" customHeight="1" x14ac:dyDescent="0.25">
      <c r="B143" s="42" t="s">
        <v>140</v>
      </c>
      <c r="C143" s="42" t="s">
        <v>140</v>
      </c>
      <c r="D143" s="46" t="e">
        <f>_xlfn.XLOOKUP(tbCoins8[[#This Row],[Ticker1]],tbCoins[Symbol],tbCoins[Curr. Price])/_xlfn.XLOOKUP(tbCoins8[[#This Row],[Ticker2]],tbCoins[Symbol],tbCoins[Curr. Price])</f>
        <v>#N/A</v>
      </c>
    </row>
    <row r="144" spans="2:4" ht="30" customHeight="1" x14ac:dyDescent="0.25">
      <c r="B144" s="42" t="s">
        <v>140</v>
      </c>
      <c r="C144" s="42" t="s">
        <v>141</v>
      </c>
      <c r="D144" s="46" t="e">
        <f>_xlfn.XLOOKUP(tbCoins8[[#This Row],[Ticker1]],tbCoins[Symbol],tbCoins[Curr. Price])/_xlfn.XLOOKUP(tbCoins8[[#This Row],[Ticker2]],tbCoins[Symbol],tbCoins[Curr. Price])</f>
        <v>#N/A</v>
      </c>
    </row>
    <row r="145" spans="2:4" ht="30" customHeight="1" x14ac:dyDescent="0.25">
      <c r="B145" s="42" t="s">
        <v>140</v>
      </c>
      <c r="C145" s="42" t="s">
        <v>139</v>
      </c>
      <c r="D145" s="46" t="e">
        <f>_xlfn.XLOOKUP(tbCoins8[[#This Row],[Ticker1]],tbCoins[Symbol],tbCoins[Curr. Price])/_xlfn.XLOOKUP(tbCoins8[[#This Row],[Ticker2]],tbCoins[Symbol],tbCoins[Curr. Price])</f>
        <v>#N/A</v>
      </c>
    </row>
    <row r="146" spans="2:4" ht="30" customHeight="1" x14ac:dyDescent="0.25">
      <c r="B146" s="42" t="s">
        <v>141</v>
      </c>
      <c r="C146" s="42" t="s">
        <v>130</v>
      </c>
      <c r="D146" s="46" t="e">
        <f>_xlfn.XLOOKUP(tbCoins8[[#This Row],[Ticker1]],tbCoins[Symbol],tbCoins[Curr. Price])/_xlfn.XLOOKUP(tbCoins8[[#This Row],[Ticker2]],tbCoins[Symbol],tbCoins[Curr. Price])</f>
        <v>#N/A</v>
      </c>
    </row>
    <row r="147" spans="2:4" ht="30" customHeight="1" x14ac:dyDescent="0.25">
      <c r="B147" s="42" t="s">
        <v>141</v>
      </c>
      <c r="C147" s="42" t="s">
        <v>62</v>
      </c>
      <c r="D147" s="46" t="e">
        <f>_xlfn.XLOOKUP(tbCoins8[[#This Row],[Ticker1]],tbCoins[Symbol],tbCoins[Curr. Price])/_xlfn.XLOOKUP(tbCoins8[[#This Row],[Ticker2]],tbCoins[Symbol],tbCoins[Curr. Price])</f>
        <v>#N/A</v>
      </c>
    </row>
    <row r="148" spans="2:4" ht="30" customHeight="1" x14ac:dyDescent="0.25">
      <c r="B148" s="42" t="s">
        <v>141</v>
      </c>
      <c r="C148" s="42" t="s">
        <v>131</v>
      </c>
      <c r="D148" s="46" t="e">
        <f>_xlfn.XLOOKUP(tbCoins8[[#This Row],[Ticker1]],tbCoins[Symbol],tbCoins[Curr. Price])/_xlfn.XLOOKUP(tbCoins8[[#This Row],[Ticker2]],tbCoins[Symbol],tbCoins[Curr. Price])</f>
        <v>#N/A</v>
      </c>
    </row>
    <row r="149" spans="2:4" ht="30" customHeight="1" x14ac:dyDescent="0.25">
      <c r="B149" s="42" t="s">
        <v>141</v>
      </c>
      <c r="C149" s="42" t="s">
        <v>132</v>
      </c>
      <c r="D149" s="46" t="e">
        <f>_xlfn.XLOOKUP(tbCoins8[[#This Row],[Ticker1]],tbCoins[Symbol],tbCoins[Curr. Price])/_xlfn.XLOOKUP(tbCoins8[[#This Row],[Ticker2]],tbCoins[Symbol],tbCoins[Curr. Price])</f>
        <v>#N/A</v>
      </c>
    </row>
    <row r="150" spans="2:4" ht="30" customHeight="1" x14ac:dyDescent="0.25">
      <c r="B150" s="42" t="s">
        <v>141</v>
      </c>
      <c r="C150" s="42" t="s">
        <v>133</v>
      </c>
      <c r="D150" s="46" t="e">
        <f>_xlfn.XLOOKUP(tbCoins8[[#This Row],[Ticker1]],tbCoins[Symbol],tbCoins[Curr. Price])/_xlfn.XLOOKUP(tbCoins8[[#This Row],[Ticker2]],tbCoins[Symbol],tbCoins[Curr. Price])</f>
        <v>#N/A</v>
      </c>
    </row>
    <row r="151" spans="2:4" ht="30" customHeight="1" x14ac:dyDescent="0.25">
      <c r="B151" s="42" t="s">
        <v>141</v>
      </c>
      <c r="C151" s="42" t="s">
        <v>134</v>
      </c>
      <c r="D151" s="46" t="e">
        <f>_xlfn.XLOOKUP(tbCoins8[[#This Row],[Ticker1]],tbCoins[Symbol],tbCoins[Curr. Price])/_xlfn.XLOOKUP(tbCoins8[[#This Row],[Ticker2]],tbCoins[Symbol],tbCoins[Curr. Price])</f>
        <v>#N/A</v>
      </c>
    </row>
    <row r="152" spans="2:4" ht="30" customHeight="1" x14ac:dyDescent="0.25">
      <c r="B152" s="42" t="s">
        <v>141</v>
      </c>
      <c r="C152" s="42" t="s">
        <v>135</v>
      </c>
      <c r="D152" s="46" t="e">
        <f>_xlfn.XLOOKUP(tbCoins8[[#This Row],[Ticker1]],tbCoins[Symbol],tbCoins[Curr. Price])/_xlfn.XLOOKUP(tbCoins8[[#This Row],[Ticker2]],tbCoins[Symbol],tbCoins[Curr. Price])</f>
        <v>#N/A</v>
      </c>
    </row>
    <row r="153" spans="2:4" ht="30" customHeight="1" x14ac:dyDescent="0.25">
      <c r="B153" s="42" t="s">
        <v>141</v>
      </c>
      <c r="C153" s="42" t="s">
        <v>136</v>
      </c>
      <c r="D153" s="46" t="e">
        <f>_xlfn.XLOOKUP(tbCoins8[[#This Row],[Ticker1]],tbCoins[Symbol],tbCoins[Curr. Price])/_xlfn.XLOOKUP(tbCoins8[[#This Row],[Ticker2]],tbCoins[Symbol],tbCoins[Curr. Price])</f>
        <v>#N/A</v>
      </c>
    </row>
    <row r="154" spans="2:4" ht="30" customHeight="1" x14ac:dyDescent="0.25">
      <c r="B154" s="42" t="s">
        <v>141</v>
      </c>
      <c r="C154" s="42" t="s">
        <v>137</v>
      </c>
      <c r="D154" s="46" t="e">
        <f>_xlfn.XLOOKUP(tbCoins8[[#This Row],[Ticker1]],tbCoins[Symbol],tbCoins[Curr. Price])/_xlfn.XLOOKUP(tbCoins8[[#This Row],[Ticker2]],tbCoins[Symbol],tbCoins[Curr. Price])</f>
        <v>#N/A</v>
      </c>
    </row>
    <row r="155" spans="2:4" ht="30" customHeight="1" x14ac:dyDescent="0.25">
      <c r="B155" s="42" t="s">
        <v>141</v>
      </c>
      <c r="C155" s="42" t="s">
        <v>138</v>
      </c>
      <c r="D155" s="46" t="e">
        <f>_xlfn.XLOOKUP(tbCoins8[[#This Row],[Ticker1]],tbCoins[Symbol],tbCoins[Curr. Price])/_xlfn.XLOOKUP(tbCoins8[[#This Row],[Ticker2]],tbCoins[Symbol],tbCoins[Curr. Price])</f>
        <v>#N/A</v>
      </c>
    </row>
    <row r="156" spans="2:4" ht="30" customHeight="1" x14ac:dyDescent="0.25">
      <c r="B156" s="42" t="s">
        <v>141</v>
      </c>
      <c r="C156" s="42" t="s">
        <v>140</v>
      </c>
      <c r="D156" s="46" t="e">
        <f>_xlfn.XLOOKUP(tbCoins8[[#This Row],[Ticker1]],tbCoins[Symbol],tbCoins[Curr. Price])/_xlfn.XLOOKUP(tbCoins8[[#This Row],[Ticker2]],tbCoins[Symbol],tbCoins[Curr. Price])</f>
        <v>#N/A</v>
      </c>
    </row>
    <row r="157" spans="2:4" ht="30" customHeight="1" x14ac:dyDescent="0.25">
      <c r="B157" s="42" t="s">
        <v>141</v>
      </c>
      <c r="C157" s="42" t="s">
        <v>141</v>
      </c>
      <c r="D157" s="46" t="e">
        <f>_xlfn.XLOOKUP(tbCoins8[[#This Row],[Ticker1]],tbCoins[Symbol],tbCoins[Curr. Price])/_xlfn.XLOOKUP(tbCoins8[[#This Row],[Ticker2]],tbCoins[Symbol],tbCoins[Curr. Price])</f>
        <v>#N/A</v>
      </c>
    </row>
    <row r="158" spans="2:4" ht="30" customHeight="1" x14ac:dyDescent="0.25">
      <c r="B158" s="42" t="s">
        <v>141</v>
      </c>
      <c r="C158" s="42" t="s">
        <v>139</v>
      </c>
      <c r="D158" s="46" t="e">
        <f>_xlfn.XLOOKUP(tbCoins8[[#This Row],[Ticker1]],tbCoins[Symbol],tbCoins[Curr. Price])/_xlfn.XLOOKUP(tbCoins8[[#This Row],[Ticker2]],tbCoins[Symbol],tbCoins[Curr. Price])</f>
        <v>#N/A</v>
      </c>
    </row>
    <row r="159" spans="2:4" ht="30" customHeight="1" x14ac:dyDescent="0.25">
      <c r="B159" s="42" t="s">
        <v>139</v>
      </c>
      <c r="C159" s="42" t="s">
        <v>130</v>
      </c>
      <c r="D159" s="46" t="e">
        <f>_xlfn.XLOOKUP(tbCoins8[[#This Row],[Ticker1]],tbCoins[Symbol],tbCoins[Curr. Price])/_xlfn.XLOOKUP(tbCoins8[[#This Row],[Ticker2]],tbCoins[Symbol],tbCoins[Curr. Price])</f>
        <v>#N/A</v>
      </c>
    </row>
    <row r="160" spans="2:4" ht="30" customHeight="1" x14ac:dyDescent="0.25">
      <c r="B160" s="42" t="s">
        <v>139</v>
      </c>
      <c r="C160" s="42" t="s">
        <v>130</v>
      </c>
      <c r="D160" s="46" t="e">
        <f>_xlfn.XLOOKUP(tbCoins8[[#This Row],[Ticker1]],tbCoins[Symbol],tbCoins[Curr. Price])/_xlfn.XLOOKUP(tbCoins8[[#This Row],[Ticker2]],tbCoins[Symbol],tbCoins[Curr. Price])</f>
        <v>#N/A</v>
      </c>
    </row>
    <row r="161" spans="2:4" ht="30" customHeight="1" x14ac:dyDescent="0.25">
      <c r="B161" s="42" t="s">
        <v>139</v>
      </c>
      <c r="C161" s="42" t="s">
        <v>62</v>
      </c>
      <c r="D161" s="46" t="e">
        <f>_xlfn.XLOOKUP(tbCoins8[[#This Row],[Ticker1]],tbCoins[Symbol],tbCoins[Curr. Price])/_xlfn.XLOOKUP(tbCoins8[[#This Row],[Ticker2]],tbCoins[Symbol],tbCoins[Curr. Price])</f>
        <v>#N/A</v>
      </c>
    </row>
    <row r="162" spans="2:4" ht="30" customHeight="1" x14ac:dyDescent="0.25">
      <c r="B162" s="42" t="s">
        <v>139</v>
      </c>
      <c r="C162" s="42" t="s">
        <v>62</v>
      </c>
      <c r="D162" s="46" t="e">
        <f>_xlfn.XLOOKUP(tbCoins8[[#This Row],[Ticker1]],tbCoins[Symbol],tbCoins[Curr. Price])/_xlfn.XLOOKUP(tbCoins8[[#This Row],[Ticker2]],tbCoins[Symbol],tbCoins[Curr. Price])</f>
        <v>#N/A</v>
      </c>
    </row>
    <row r="163" spans="2:4" ht="30" customHeight="1" x14ac:dyDescent="0.25">
      <c r="B163" s="42" t="s">
        <v>139</v>
      </c>
      <c r="C163" s="42" t="s">
        <v>131</v>
      </c>
      <c r="D163" s="46" t="e">
        <f>_xlfn.XLOOKUP(tbCoins8[[#This Row],[Ticker1]],tbCoins[Symbol],tbCoins[Curr. Price])/_xlfn.XLOOKUP(tbCoins8[[#This Row],[Ticker2]],tbCoins[Symbol],tbCoins[Curr. Price])</f>
        <v>#N/A</v>
      </c>
    </row>
    <row r="164" spans="2:4" ht="30" customHeight="1" x14ac:dyDescent="0.25">
      <c r="B164" s="42" t="s">
        <v>139</v>
      </c>
      <c r="C164" s="42" t="s">
        <v>131</v>
      </c>
      <c r="D164" s="46" t="e">
        <f>_xlfn.XLOOKUP(tbCoins8[[#This Row],[Ticker1]],tbCoins[Symbol],tbCoins[Curr. Price])/_xlfn.XLOOKUP(tbCoins8[[#This Row],[Ticker2]],tbCoins[Symbol],tbCoins[Curr. Price])</f>
        <v>#N/A</v>
      </c>
    </row>
    <row r="165" spans="2:4" ht="30" customHeight="1" x14ac:dyDescent="0.25">
      <c r="B165" s="42" t="s">
        <v>139</v>
      </c>
      <c r="C165" s="42" t="s">
        <v>132</v>
      </c>
      <c r="D165" s="46" t="e">
        <f>_xlfn.XLOOKUP(tbCoins8[[#This Row],[Ticker1]],tbCoins[Symbol],tbCoins[Curr. Price])/_xlfn.XLOOKUP(tbCoins8[[#This Row],[Ticker2]],tbCoins[Symbol],tbCoins[Curr. Price])</f>
        <v>#N/A</v>
      </c>
    </row>
    <row r="166" spans="2:4" ht="30" customHeight="1" x14ac:dyDescent="0.25">
      <c r="B166" s="42" t="s">
        <v>139</v>
      </c>
      <c r="C166" s="42" t="s">
        <v>132</v>
      </c>
      <c r="D166" s="46" t="e">
        <f>_xlfn.XLOOKUP(tbCoins8[[#This Row],[Ticker1]],tbCoins[Symbol],tbCoins[Curr. Price])/_xlfn.XLOOKUP(tbCoins8[[#This Row],[Ticker2]],tbCoins[Symbol],tbCoins[Curr. Price])</f>
        <v>#N/A</v>
      </c>
    </row>
    <row r="167" spans="2:4" ht="30" customHeight="1" x14ac:dyDescent="0.25">
      <c r="B167" s="42" t="s">
        <v>139</v>
      </c>
      <c r="C167" s="42" t="s">
        <v>133</v>
      </c>
      <c r="D167" s="46" t="e">
        <f>_xlfn.XLOOKUP(tbCoins8[[#This Row],[Ticker1]],tbCoins[Symbol],tbCoins[Curr. Price])/_xlfn.XLOOKUP(tbCoins8[[#This Row],[Ticker2]],tbCoins[Symbol],tbCoins[Curr. Price])</f>
        <v>#N/A</v>
      </c>
    </row>
    <row r="168" spans="2:4" ht="30" customHeight="1" x14ac:dyDescent="0.25">
      <c r="B168" s="42" t="s">
        <v>139</v>
      </c>
      <c r="C168" s="42" t="s">
        <v>133</v>
      </c>
      <c r="D168" s="46" t="e">
        <f>_xlfn.XLOOKUP(tbCoins8[[#This Row],[Ticker1]],tbCoins[Symbol],tbCoins[Curr. Price])/_xlfn.XLOOKUP(tbCoins8[[#This Row],[Ticker2]],tbCoins[Symbol],tbCoins[Curr. Price])</f>
        <v>#N/A</v>
      </c>
    </row>
    <row r="169" spans="2:4" ht="30" customHeight="1" x14ac:dyDescent="0.25">
      <c r="B169" s="42" t="s">
        <v>139</v>
      </c>
      <c r="C169" s="42" t="s">
        <v>134</v>
      </c>
      <c r="D169" s="46" t="e">
        <f>_xlfn.XLOOKUP(tbCoins8[[#This Row],[Ticker1]],tbCoins[Symbol],tbCoins[Curr. Price])/_xlfn.XLOOKUP(tbCoins8[[#This Row],[Ticker2]],tbCoins[Symbol],tbCoins[Curr. Price])</f>
        <v>#N/A</v>
      </c>
    </row>
    <row r="170" spans="2:4" ht="30" customHeight="1" x14ac:dyDescent="0.25">
      <c r="B170" s="42" t="s">
        <v>139</v>
      </c>
      <c r="C170" s="42" t="s">
        <v>134</v>
      </c>
      <c r="D170" s="46" t="e">
        <f>_xlfn.XLOOKUP(tbCoins8[[#This Row],[Ticker1]],tbCoins[Symbol],tbCoins[Curr. Price])/_xlfn.XLOOKUP(tbCoins8[[#This Row],[Ticker2]],tbCoins[Symbol],tbCoins[Curr. Price])</f>
        <v>#N/A</v>
      </c>
    </row>
    <row r="171" spans="2:4" ht="30" customHeight="1" x14ac:dyDescent="0.25">
      <c r="B171" s="42" t="s">
        <v>139</v>
      </c>
      <c r="C171" s="42" t="s">
        <v>135</v>
      </c>
      <c r="D171" s="46" t="e">
        <f>_xlfn.XLOOKUP(tbCoins8[[#This Row],[Ticker1]],tbCoins[Symbol],tbCoins[Curr. Price])/_xlfn.XLOOKUP(tbCoins8[[#This Row],[Ticker2]],tbCoins[Symbol],tbCoins[Curr. Price])</f>
        <v>#N/A</v>
      </c>
    </row>
    <row r="172" spans="2:4" ht="30" customHeight="1" x14ac:dyDescent="0.25">
      <c r="B172" s="42" t="s">
        <v>139</v>
      </c>
      <c r="C172" s="42" t="s">
        <v>135</v>
      </c>
      <c r="D172" s="46" t="e">
        <f>_xlfn.XLOOKUP(tbCoins8[[#This Row],[Ticker1]],tbCoins[Symbol],tbCoins[Curr. Price])/_xlfn.XLOOKUP(tbCoins8[[#This Row],[Ticker2]],tbCoins[Symbol],tbCoins[Curr. Price])</f>
        <v>#N/A</v>
      </c>
    </row>
    <row r="173" spans="2:4" ht="30" customHeight="1" x14ac:dyDescent="0.25">
      <c r="B173" s="42" t="s">
        <v>139</v>
      </c>
      <c r="C173" s="42" t="s">
        <v>136</v>
      </c>
      <c r="D173" s="46" t="e">
        <f>_xlfn.XLOOKUP(tbCoins8[[#This Row],[Ticker1]],tbCoins[Symbol],tbCoins[Curr. Price])/_xlfn.XLOOKUP(tbCoins8[[#This Row],[Ticker2]],tbCoins[Symbol],tbCoins[Curr. Price])</f>
        <v>#N/A</v>
      </c>
    </row>
    <row r="174" spans="2:4" ht="30" customHeight="1" x14ac:dyDescent="0.25">
      <c r="B174" s="42" t="s">
        <v>139</v>
      </c>
      <c r="C174" s="42" t="s">
        <v>136</v>
      </c>
      <c r="D174" s="46" t="e">
        <f>_xlfn.XLOOKUP(tbCoins8[[#This Row],[Ticker1]],tbCoins[Symbol],tbCoins[Curr. Price])/_xlfn.XLOOKUP(tbCoins8[[#This Row],[Ticker2]],tbCoins[Symbol],tbCoins[Curr. Price])</f>
        <v>#N/A</v>
      </c>
    </row>
    <row r="175" spans="2:4" ht="30" customHeight="1" x14ac:dyDescent="0.25">
      <c r="B175" s="42" t="s">
        <v>139</v>
      </c>
      <c r="C175" s="42" t="s">
        <v>137</v>
      </c>
      <c r="D175" s="46" t="e">
        <f>_xlfn.XLOOKUP(tbCoins8[[#This Row],[Ticker1]],tbCoins[Symbol],tbCoins[Curr. Price])/_xlfn.XLOOKUP(tbCoins8[[#This Row],[Ticker2]],tbCoins[Symbol],tbCoins[Curr. Price])</f>
        <v>#N/A</v>
      </c>
    </row>
    <row r="176" spans="2:4" ht="30" customHeight="1" x14ac:dyDescent="0.25">
      <c r="B176" s="42" t="s">
        <v>139</v>
      </c>
      <c r="C176" s="42" t="s">
        <v>137</v>
      </c>
      <c r="D176" s="46" t="e">
        <f>_xlfn.XLOOKUP(tbCoins8[[#This Row],[Ticker1]],tbCoins[Symbol],tbCoins[Curr. Price])/_xlfn.XLOOKUP(tbCoins8[[#This Row],[Ticker2]],tbCoins[Symbol],tbCoins[Curr. Price])</f>
        <v>#N/A</v>
      </c>
    </row>
    <row r="177" spans="2:4" ht="30" customHeight="1" x14ac:dyDescent="0.25">
      <c r="B177" s="42" t="s">
        <v>139</v>
      </c>
      <c r="C177" s="42" t="s">
        <v>138</v>
      </c>
      <c r="D177" s="46" t="e">
        <f>_xlfn.XLOOKUP(tbCoins8[[#This Row],[Ticker1]],tbCoins[Symbol],tbCoins[Curr. Price])/_xlfn.XLOOKUP(tbCoins8[[#This Row],[Ticker2]],tbCoins[Symbol],tbCoins[Curr. Price])</f>
        <v>#N/A</v>
      </c>
    </row>
    <row r="178" spans="2:4" ht="30" customHeight="1" x14ac:dyDescent="0.25">
      <c r="B178" s="42" t="s">
        <v>139</v>
      </c>
      <c r="C178" s="42" t="s">
        <v>138</v>
      </c>
      <c r="D178" s="46" t="e">
        <f>_xlfn.XLOOKUP(tbCoins8[[#This Row],[Ticker1]],tbCoins[Symbol],tbCoins[Curr. Price])/_xlfn.XLOOKUP(tbCoins8[[#This Row],[Ticker2]],tbCoins[Symbol],tbCoins[Curr. Price])</f>
        <v>#N/A</v>
      </c>
    </row>
    <row r="179" spans="2:4" ht="30" customHeight="1" x14ac:dyDescent="0.25">
      <c r="B179" s="42" t="s">
        <v>139</v>
      </c>
      <c r="C179" s="42" t="s">
        <v>140</v>
      </c>
      <c r="D179" s="46" t="e">
        <f>_xlfn.XLOOKUP(tbCoins8[[#This Row],[Ticker1]],tbCoins[Symbol],tbCoins[Curr. Price])/_xlfn.XLOOKUP(tbCoins8[[#This Row],[Ticker2]],tbCoins[Symbol],tbCoins[Curr. Price])</f>
        <v>#N/A</v>
      </c>
    </row>
    <row r="180" spans="2:4" ht="30" customHeight="1" x14ac:dyDescent="0.25">
      <c r="B180" s="42" t="s">
        <v>139</v>
      </c>
      <c r="C180" s="42" t="s">
        <v>140</v>
      </c>
      <c r="D180" s="46" t="e">
        <f>_xlfn.XLOOKUP(tbCoins8[[#This Row],[Ticker1]],tbCoins[Symbol],tbCoins[Curr. Price])/_xlfn.XLOOKUP(tbCoins8[[#This Row],[Ticker2]],tbCoins[Symbol],tbCoins[Curr. Price])</f>
        <v>#N/A</v>
      </c>
    </row>
    <row r="181" spans="2:4" ht="30" customHeight="1" x14ac:dyDescent="0.25">
      <c r="B181" s="42" t="s">
        <v>139</v>
      </c>
      <c r="C181" s="42" t="s">
        <v>141</v>
      </c>
      <c r="D181" s="46" t="e">
        <f>_xlfn.XLOOKUP(tbCoins8[[#This Row],[Ticker1]],tbCoins[Symbol],tbCoins[Curr. Price])/_xlfn.XLOOKUP(tbCoins8[[#This Row],[Ticker2]],tbCoins[Symbol],tbCoins[Curr. Price])</f>
        <v>#N/A</v>
      </c>
    </row>
    <row r="182" spans="2:4" ht="30" customHeight="1" x14ac:dyDescent="0.25">
      <c r="B182" s="42" t="s">
        <v>139</v>
      </c>
      <c r="C182" s="42" t="s">
        <v>141</v>
      </c>
      <c r="D182" s="46" t="e">
        <f>_xlfn.XLOOKUP(tbCoins8[[#This Row],[Ticker1]],tbCoins[Symbol],tbCoins[Curr. Price])/_xlfn.XLOOKUP(tbCoins8[[#This Row],[Ticker2]],tbCoins[Symbol],tbCoins[Curr. Price])</f>
        <v>#N/A</v>
      </c>
    </row>
    <row r="183" spans="2:4" ht="30" customHeight="1" x14ac:dyDescent="0.25">
      <c r="B183" s="42" t="s">
        <v>139</v>
      </c>
      <c r="C183" s="42" t="s">
        <v>139</v>
      </c>
      <c r="D183" s="46" t="e">
        <f>_xlfn.XLOOKUP(tbCoins8[[#This Row],[Ticker1]],tbCoins[Symbol],tbCoins[Curr. Price])/_xlfn.XLOOKUP(tbCoins8[[#This Row],[Ticker2]],tbCoins[Symbol],tbCoins[Curr. Price])</f>
        <v>#N/A</v>
      </c>
    </row>
    <row r="184" spans="2:4" ht="30" customHeight="1" x14ac:dyDescent="0.25">
      <c r="B184" s="42" t="s">
        <v>139</v>
      </c>
      <c r="C184" s="42" t="s">
        <v>139</v>
      </c>
      <c r="D184" s="46" t="e">
        <f>_xlfn.XLOOKUP(tbCoins8[[#This Row],[Ticker1]],tbCoins[Symbol],tbCoins[Curr. Price])/_xlfn.XLOOKUP(tbCoins8[[#This Row],[Ticker2]],tbCoins[Symbol],tbCoins[Curr. Price])</f>
        <v>#N/A</v>
      </c>
    </row>
  </sheetData>
  <phoneticPr fontId="42"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5 5 1 f 6 9 - 1 d 1 b - 4 7 9 8 - 9 3 d 2 - 4 e 6 1 2 1 c 6 b b b 8 "   x m l n s = " h t t p : / / s c h e m a s . m i c r o s o f t . c o m / D a t a M a s h u p " > A A A A A D w E A A B Q S w M E F A A C A A g A V K r E U q U U 6 R S j A A A A 9 Q A A A B I A H A B D b 2 5 m a W c v U G F j a 2 F n Z S 5 4 b W w g o h g A K K A U A A A A A A A A A A A A A A A A A A A A A A A A A A A A h Y + x D o I w G I R f h X S n L c V B y U 8 Z X C U x I R r X p l R o h G J o s b y b g 4 / k K 4 h R 1 M 3 x v r t L 7 u 7 X G 2 R j 2 w Q X 1 V v d m R R F m K J A G d m V 2 l Q p G t w x X K K M w 1 b I k 6 h U M I W N T U a r U 1 Q 7 d 0 4 I 8 d 5 j H + O u r w i j N C K H f F P I W r U i 1 M Y 6 Y a R C n 1 b 5 v 4 U 4 7 F 9 j O M O r G C 8 Y w x T I z C D X 5 u u z a e 7 T / Y G w H h o 3 9 I o r E + 4 K I L M E 8 r 7 A H 1 B L A w Q U A A I A C A B U q s R 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K r E U p c / E / 8 3 A Q A A I Q I A A B M A H A B G b 3 J t d W x h c y 9 T Z W N 0 a W 9 u M S 5 t I K I Y A C i g F A A A A A A A A A A A A A A A A A A A A A A A A A A A A G 1 Q w U o D M R S 8 L + w / h H j Z Q l h a D x 6 U P Z S t V U G k s r 2 1 H t L s s w 1 k X z Q v q S 6 l / 2 7 a X a z U 5 p K 8 m W H e T A i U 1 x Z Z 1 d 2 j u z R J E 9 p I B z X 7 d O 2 Y C D y x g h n w a c L i q W x w C i J S 0 j a f W B U a Q J 9 N t Y G 8 t O j j Q B m f 3 i 6 r o 8 d y q l G i A l o e n d i X 9 G p j N P l c 0 Z Y P x G I C R j f a g y u 4 4 I K V 1 o Q G q b g R 7 B 6 V r T W u i 9 H 1 c C j Y a 7 A e K t 8 a K E 7 P / M U i v A 1 E F + 2 K z 5 x t I l e z R 5 A 1 O O I x 5 1 y u o r B n e j z r W g i 2 6 P G x M Z W S R j o q v A t / L c u N x H V 0 n L c f c L K b O 4 n 0 b l 3 T B T 6 Q l F 3 Y L 3 Y 7 X r X N y p p Y z k c V 8 / D t 9 4 L t + B N S X H X 4 v c 7 7 n C + D c 4 C q / U f M n F a / c g z N C l y P w 1 b b Q K w 0 l i 4 J H p 7 Z D G J t 9 G f k f p A m G i 8 2 v v s B U E s B A i 0 A F A A C A A g A V K r E U q U U 6 R S j A A A A 9 Q A A A B I A A A A A A A A A A A A A A A A A A A A A A E N v b m Z p Z y 9 Q Y W N r Y W d l L n h t b F B L A Q I t A B Q A A g A I A F S q x F I P y u m r p A A A A O k A A A A T A A A A A A A A A A A A A A A A A O 8 A A A B b Q 2 9 u d G V u d F 9 U e X B l c 1 0 u e G 1 s U E s B A i 0 A F A A C A A g A V K r E U p c / E / 8 3 A Q A A I Q I A A B M A A A A A A A A A A A A A A A A A 4 A E A A E Z v c m 1 1 b G F z L 1 N l Y 3 R p b 2 4 x L m 1 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Q s A A A A A A A D D 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X J 5 Q X N 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X J 5 Q X N z Z X R z I i A v P j x F b n R y e S B U e X B l P S J G a W x s Z W R D b 2 1 w b G V 0 Z V J l c 3 V s d F R v V 2 9 y a 3 N o Z W V 0 I i B W Y W x 1 Z T 0 i b D E i I C 8 + P E V u d H J 5 I F R 5 c G U 9 I k Z p b G x T d G F 0 d X M i I F Z h b H V l P S J z Q 2 9 t c G x l d G U i I C 8 + P E V u d H J 5 I F R 5 c G U 9 I k Z p b G x D b 2 x 1 b W 5 O Y W 1 l c y I g V m F s d W U 9 I n N b J n F 1 b 3 Q 7 U 3 l t Y m 9 s J n F 1 b 3 Q 7 L C Z x d W 9 0 O 0 l u c 3 R y d W 1 l b n Q g V H l w Z S Z x d W 9 0 O y w m c X V v d D t D d X J y Z W 5 j e S Z x d W 9 0 O y w m c X V v d D t Q c m l j Z S Z x d W 9 0 O y w m c X V v d D t Q c m V 2 a W 9 1 c y B D b G 9 z Z S Z x d W 9 0 O y w m c X V v d D t H T C B Q Z X J j Z W 5 0 J n F 1 b 3 Q 7 X S I g L z 4 8 R W 5 0 c n k g V H l w Z T 0 i R m l s b E N v b H V t b l R 5 c G V z I i B W Y W x 1 Z T 0 i c 0 J n W U d C U V V G I i A v P j x F b n R y e S B U e X B l P S J G a W x s T G F z d F V w Z G F 0 Z W Q i I F Z h b H V l P S J k M j A y M S 0 w N i 0 w N V Q w M T o x O D o 0 M S 4 3 O D g 0 N T g 4 W i I g L z 4 8 R W 5 0 c n k g V H l w Z T 0 i R m l s b E V y c m 9 y Q 2 9 1 b n Q i I F Z h b H V l P S J s M C I g L z 4 8 R W 5 0 c n k g V H l w Z T 0 i R m l s b E V y c m 9 y Q 2 9 k Z S I g V m F s d W U 9 I n N V b m t u b 3 d u I i A v P j x F b n R y e S B U e X B l P S J G a W x s Q 2 9 1 b n Q i I F Z h b H V l P S J s M z Y x I i A v P j x F b n R y e S B U e X B l P S J B Z G R l Z F R v R G F 0 Y U 1 v Z G V s I i B W Y W x 1 Z T 0 i b D A i I C 8 + P E V u d H J 5 I F R 5 c G U 9 I l F 1 Z X J 5 S U Q i I F Z h b H V l P S J z O D E 5 Y m M w Z T M t Z j R i Z S 0 0 Z G Q z L W I y N z I t M W N i Z m I 1 M m M z Y z N h I i A v P j x F b n R y e S B U e X B l P S J S Z W x h d G l v b n N o a X B J b m Z v Q 2 9 u d G F p b m V y I i B W Y W x 1 Z T 0 i c 3 s m c X V v d D t j b 2 x 1 b W 5 D b 3 V u d C Z x d W 9 0 O z o 2 L C Z x d W 9 0 O 2 t l e U N v b H V t b k 5 h b W V z J n F 1 b 3 Q 7 O l t d L C Z x d W 9 0 O 3 F 1 Z X J 5 U m V s Y X R p b 2 5 z a G l w c y Z x d W 9 0 O z p b X S w m c X V v d D t j b 2 x 1 b W 5 J Z G V u d G l 0 a W V z J n F 1 b 3 Q 7 O l s m c X V v d D t T Z W N 0 a W 9 u M S 9 x c n l B c 3 N l d H M v Q X V 0 b 1 J l b W 9 2 Z W R D b 2 x 1 b W 5 z M S 5 7 U 3 l t Y m 9 s L D B 9 J n F 1 b 3 Q 7 L C Z x d W 9 0 O 1 N l Y 3 R p b 2 4 x L 3 F y e U F z c 2 V 0 c y 9 B d X R v U m V t b 3 Z l Z E N v b H V t b n M x L n t J b n N 0 c n V t Z W 5 0 I F R 5 c G U s M X 0 m c X V v d D s s J n F 1 b 3 Q 7 U 2 V j d G l v b j E v c X J 5 Q X N z Z X R z L 0 F 1 d G 9 S Z W 1 v d m V k Q 2 9 s d W 1 u c z E u e 0 N 1 c n J l b m N 5 L D J 9 J n F 1 b 3 Q 7 L C Z x d W 9 0 O 1 N l Y 3 R p b 2 4 x L 3 F y e U F z c 2 V 0 c y 9 B d X R v U m V t b 3 Z l Z E N v b H V t b n M x L n t Q c m l j Z S w z f S Z x d W 9 0 O y w m c X V v d D t T Z W N 0 a W 9 u M S 9 x c n l B c 3 N l d H M v Q X V 0 b 1 J l b W 9 2 Z W R D b 2 x 1 b W 5 z M S 5 7 U H J l d m l v d X M g Q 2 x v c 2 U s N H 0 m c X V v d D s s J n F 1 b 3 Q 7 U 2 V j d G l v b j E v c X J 5 Q X N z Z X R z L 0 F 1 d G 9 S Z W 1 v d m V k Q 2 9 s d W 1 u c z E u e 0 d M I F B l c m N l b n Q s N X 0 m c X V v d D t d L C Z x d W 9 0 O 0 N v b H V t b k N v d W 5 0 J n F 1 b 3 Q 7 O j Y s J n F 1 b 3 Q 7 S 2 V 5 Q 2 9 s d W 1 u T m F t Z X M m c X V v d D s 6 W 1 0 s J n F 1 b 3 Q 7 Q 2 9 s d W 1 u S W R l b n R p d G l l c y Z x d W 9 0 O z p b J n F 1 b 3 Q 7 U 2 V j d G l v b j E v c X J 5 Q X N z Z X R z L 0 F 1 d G 9 S Z W 1 v d m V k Q 2 9 s d W 1 u c z E u e 1 N 5 b W J v b C w w f S Z x d W 9 0 O y w m c X V v d D t T Z W N 0 a W 9 u M S 9 x c n l B c 3 N l d H M v Q X V 0 b 1 J l b W 9 2 Z W R D b 2 x 1 b W 5 z M S 5 7 S W 5 z d H J 1 b W V u d C B U e X B l L D F 9 J n F 1 b 3 Q 7 L C Z x d W 9 0 O 1 N l Y 3 R p b 2 4 x L 3 F y e U F z c 2 V 0 c y 9 B d X R v U m V t b 3 Z l Z E N v b H V t b n M x L n t D d X J y Z W 5 j e S w y f S Z x d W 9 0 O y w m c X V v d D t T Z W N 0 a W 9 u M S 9 x c n l B c 3 N l d H M v Q X V 0 b 1 J l b W 9 2 Z W R D b 2 x 1 b W 5 z M S 5 7 U H J p Y 2 U s M 3 0 m c X V v d D s s J n F 1 b 3 Q 7 U 2 V j d G l v b j E v c X J 5 Q X N z Z X R z L 0 F 1 d G 9 S Z W 1 v d m V k Q 2 9 s d W 1 u c z E u e 1 B y Z X Z p b 3 V z I E N s b 3 N l L D R 9 J n F 1 b 3 Q 7 L C Z x d W 9 0 O 1 N l Y 3 R p b 2 4 x L 3 F y e U F z c 2 V 0 c y 9 B d X R v U m V t b 3 Z l Z E N v b H V t b n M x L n t H T C B Q Z X J j Z W 5 0 L D V 9 J n F 1 b 3 Q 7 X S w m c X V v d D t S Z W x h d G l v b n N o a X B J b m Z v J n F 1 b 3 Q 7 O l t d f S I g L z 4 8 L 1 N 0 Y W J s Z U V u d H J p Z X M + P C 9 J d G V t P j x J d G V t P j x J d G V t T G 9 j Y X R p b 2 4 + P E l 0 Z W 1 U e X B l P k Z v c m 1 1 b G E 8 L 0 l 0 Z W 1 U e X B l P j x J d G V t U G F 0 a D 5 T Z W N 0 a W 9 u M S 9 x c n l B c 3 N l d H M v U 2 9 1 c m N l P C 9 J d G V t U G F 0 a D 4 8 L 0 l 0 Z W 1 M b 2 N h d G l v b j 4 8 U 3 R h Y m x l R W 5 0 c m l l c y A v P j w v S X R l b T 4 8 S X R l b T 4 8 S X R l b U x v Y 2 F 0 a W 9 u P j x J d G V t V H l w Z T 5 G b 3 J t d W x h P C 9 J d G V t V H l w Z T 4 8 S X R l b V B h d G g + U 2 V j d G l v b j E v c X J 5 Q X N z Z X R z L 1 B y b 2 1 v d G V k J T I w S G V h Z G V y c z w v S X R l b V B h d G g + P C 9 J d G V t T G 9 j Y X R p b 2 4 + P F N 0 Y W J s Z U V u d H J p Z X M g L z 4 8 L 0 l 0 Z W 0 + P E l 0 Z W 0 + P E l 0 Z W 1 M b 2 N h d G l v b j 4 8 S X R l b V R 5 c G U + R m 9 y b X V s Y T w v S X R l b V R 5 c G U + P E l 0 Z W 1 Q Y X R o P l N l Y 3 R p b 2 4 x L 3 F y e U F z c 2 V 0 c y 9 D a G F u Z 2 V k J T I w V H l w Z T w v S X R l b V B h d G g + P C 9 J d G V t T G 9 j Y X R p b 2 4 + P F N 0 Y W J s Z U V u d H J p Z X M g L z 4 8 L 0 l 0 Z W 0 + P C 9 J d G V t c z 4 8 L 0 x v Y 2 F s U G F j a 2 F n Z U 1 l d G F k Y X R h R m l s Z T 4 W A A A A U E s F B g A A A A A A A A A A A A A A A A A A A A A A A C Y B A A A B A A A A 0 I y d 3 w E V 0 R G M e g D A T 8 K X 6 w E A A A C q l k e z e f m t R q O 8 b l g X W 7 1 m A A A A A A I A A A A A A B B m A A A A A Q A A I A A A A G G P L t M i + R l y y / z 5 d p L r m X r D v t 1 B 6 k I V E f i a y P n + i l M b A A A A A A 6 A A A A A A g A A I A A A A O o 5 N l 5 z L n y m 7 h g W S y m S 6 T a j X S R y R g K N 6 S c 3 b 7 u Q Y d P x U A A A A O 1 O U s V v B C c U c w 2 x z l v d b k + s L z A b e S W a U 9 k u O h 1 F Y 0 + x d X 7 G k x b 9 v k M G A k M o A E q H Y I a O F I h E f g 5 p y d 1 S t b s B p 9 e l k 1 C K w w H i i j n B + x V r H x m x Q A A A A K O i + / m j O F 2 c 4 Y l G F b + t g 7 l I D 6 7 m d i h 1 4 s p z k U V 2 K n n W 5 Y 4 k l O Q S D J j y Q T H Z G F J x w 6 + A 0 B G J L A 7 A H O + L m H C t i z k = < / D a t a M a s h u p > 
</file>

<file path=customXml/itemProps1.xml><?xml version="1.0" encoding="utf-8"?>
<ds:datastoreItem xmlns:ds="http://schemas.openxmlformats.org/officeDocument/2006/customXml" ds:itemID="{F11F7AB6-2A6E-4390-A69A-AF6337D480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Balances</vt:lpstr>
      <vt:lpstr>Transactions</vt:lpstr>
      <vt:lpstr>Coins</vt:lpstr>
      <vt:lpstr>Wallets</vt:lpstr>
      <vt:lpstr>Scratch Pad</vt:lpstr>
      <vt:lpstr>Asset history</vt:lpstr>
      <vt:lpstr>Asset watchlist</vt:lpstr>
      <vt:lpstr>Company Names</vt:lpstr>
      <vt:lpstr>Exchange</vt:lpstr>
      <vt:lpstr>iBTC_Cap</vt:lpstr>
      <vt:lpstr>iTotalCap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Chase</dc:creator>
  <cp:lastModifiedBy>David Chase</cp:lastModifiedBy>
  <dcterms:created xsi:type="dcterms:W3CDTF">2021-05-03T01:54:43Z</dcterms:created>
  <dcterms:modified xsi:type="dcterms:W3CDTF">2021-06-05T01:29:17Z</dcterms:modified>
</cp:coreProperties>
</file>